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3" sheetId="2" r:id="rId5"/>
    <sheet state="visible" name="Sheet2" sheetId="3" r:id="rId6"/>
  </sheets>
  <definedNames>
    <definedName hidden="1" localSheetId="2" name="_xlnm._FilterDatabase">Sheet2!$F$1:$F$2950</definedName>
    <definedName hidden="1" localSheetId="2" name="Z_0A110C77_1363_4BEF_97F7_10F12E9AD402_.wvu.FilterData">Sheet2!$A$2:$A$2950</definedName>
    <definedName hidden="1" localSheetId="2" name="Z_81AD672C_7E22_4E3A_BC3D_C4FF8A2A2090_.wvu.FilterData">Sheet2!$A$2:$A$2950</definedName>
    <definedName hidden="1" localSheetId="2" name="Z_2C31F3B6_81C8_49F0_9780_041E3CDD0CA9_.wvu.FilterData">Sheet2!$A$2:$A$2950</definedName>
  </definedNames>
  <calcPr/>
  <customWorkbookViews>
    <customWorkbookView activeSheetId="0" maximized="1" tabRatio="600" windowHeight="0" windowWidth="0" guid="{2C31F3B6-81C8-49F0-9780-041E3CDD0CA9}" name="Copy of Filter 1"/>
    <customWorkbookView activeSheetId="0" maximized="1" tabRatio="600" windowHeight="0" windowWidth="0" guid="{81AD672C-7E22-4E3A-BC3D-C4FF8A2A2090}" name="Copy of Copy of Filter 1"/>
    <customWorkbookView activeSheetId="0" maximized="1" tabRatio="600" windowHeight="0" windowWidth="0" guid="{0A110C77-1363-4BEF-97F7-10F12E9AD402}" name="Filter 1"/>
  </customWorkbookViews>
</workbook>
</file>

<file path=xl/sharedStrings.xml><?xml version="1.0" encoding="utf-8"?>
<sst xmlns="http://schemas.openxmlformats.org/spreadsheetml/2006/main" count="12255" uniqueCount="2313">
  <si>
    <t>id</t>
  </si>
  <si>
    <t>creation_time</t>
  </si>
  <si>
    <t>score</t>
  </si>
  <si>
    <t>num_comments</t>
  </si>
  <si>
    <t>tags</t>
  </si>
  <si>
    <t>has_image</t>
  </si>
  <si>
    <t>text</t>
  </si>
  <si>
    <t>Relevant</t>
  </si>
  <si>
    <t>Label1</t>
  </si>
  <si>
    <t>Label2</t>
  </si>
  <si>
    <t>Label3</t>
  </si>
  <si>
    <t>Label4</t>
  </si>
  <si>
    <t>Label5</t>
  </si>
  <si>
    <t>Label6</t>
  </si>
  <si>
    <t>polarity</t>
  </si>
  <si>
    <t>Emotion1</t>
  </si>
  <si>
    <t>Emotion2</t>
  </si>
  <si>
    <t>Emotion3</t>
  </si>
  <si>
    <t>sarcasm</t>
  </si>
  <si>
    <t>irony</t>
  </si>
  <si>
    <t>rant</t>
  </si>
  <si>
    <t>Clickbait will never change. 
It's the most stable and constant source of mild annoyance.
2019 internet:
"These 3 programming languages will net you the highest salary"
"Ten home improvement tips using nothing but recycled underwear"
"How to cut onions like a real chef"
2020 internet:
"3 programming languages to learn while being bored in self-quarantine"
"Ten ways to use underwear as facemasks during the pandemic"
"Onions might cure corona, click here to learn how to cut them"
2030 internet:
"These 3 programming languages will increase your chances of survival in the wastelands"
"Ten ways to patch up your shelter against radioactive ashes using old underpants"
"Hydroponic onions are a good source of nutrients. Here's how you cut them with your camping knife"</t>
  </si>
  <si>
    <t>N</t>
  </si>
  <si>
    <t>joke/meme,covid-19,corona,bug,ticket</t>
  </si>
  <si>
    <t>COVID-19
Why it sounds like a JIRA ticket?</t>
  </si>
  <si>
    <t>Y</t>
  </si>
  <si>
    <t>joke/meme</t>
  </si>
  <si>
    <t>bug</t>
  </si>
  <si>
    <t>n</t>
  </si>
  <si>
    <t>Anger</t>
  </si>
  <si>
    <t>devrant,corona virus</t>
  </si>
  <si>
    <t>*Corona Virus Lock-down*
-University Prof: "Now You have lots of time to do your projects. from now, you will have 1 project each week"
-Boss: "You are at home all day! can you increase your working hours?"
-Me: "Fuck Corona"</t>
  </si>
  <si>
    <t>lockdown</t>
  </si>
  <si>
    <t>work life balance</t>
  </si>
  <si>
    <t>workload</t>
  </si>
  <si>
    <t>random</t>
  </si>
  <si>
    <t>My fucking company just decided that anyone who wants to work from home because of the Corona scare will get a 50% pay cut. Even if there's zero drop in efficiency. 
How illegal is this shit?</t>
  </si>
  <si>
    <t>paycut</t>
  </si>
  <si>
    <t>telework</t>
  </si>
  <si>
    <t>law</t>
  </si>
  <si>
    <t>Surprise</t>
  </si>
  <si>
    <t>Fear</t>
  </si>
  <si>
    <t>joke/meme,windows,virus,corona,linux,.exe</t>
  </si>
  <si>
    <t>{u'url': u'https://img.devrant.com/devrant/rant/r_2388796_5Bqfw.jpg', u'width': 595, u'height': 631}</t>
  </si>
  <si>
    <t>jUsT uSe LiNuX</t>
  </si>
  <si>
    <t>linux</t>
  </si>
  <si>
    <t>o</t>
  </si>
  <si>
    <t>Love</t>
  </si>
  <si>
    <t>Remember guys:
You can fix bugs. 
You can’t fix users.</t>
  </si>
  <si>
    <t>user</t>
  </si>
  <si>
    <t>rant,remote</t>
  </si>
  <si>
    <t>I finally realize why the managers at my work are so against remote work.
We've gone remote now and had a meeting yesterday that somewhat demanded people to be engaged. I have never seen such grown up and otherwise professional people act so irresponsible. Managers had to raise their voice towards 30+ year olds in order to get their attention. 
I've been silently hoping that remote work would become more accepted, as a silver lining, during this Corona shit. But if this is common behaviour in other workplaces then I guess I can kiss that dream goodbye.</t>
  </si>
  <si>
    <t>employee</t>
  </si>
  <si>
    <t>Employee/Manager</t>
  </si>
  <si>
    <t>undefined,wk145</t>
  </si>
  <si>
    <t>{u'url': u'https://img.devrant.com/devrant/rant/r_2007337_Ko7oD.jpg', u'width': 634, u'height': 480}</t>
  </si>
  <si>
    <t>Totally useful!
Master CS Degree. 
More knowledge then most coders. 
More knowledge on what’s going to come. 
No ragrets 🤷‍♂️</t>
  </si>
  <si>
    <t>skill</t>
  </si>
  <si>
    <t>Funding</t>
  </si>
  <si>
    <t>Employee/Company</t>
  </si>
  <si>
    <t>p</t>
  </si>
  <si>
    <t>Joy</t>
  </si>
  <si>
    <t>devrant,programmers,jokes,programming,memes,startups,office</t>
  </si>
  <si>
    <t>#TheCoronaEffect
Before Corona: (Work From Office)
Boss: Let's have a call.
Me: Sure, allow me some time I am assisting the team on a new feature in the app.
Boss: Ok, ping me as you get free.
----------------------------------------------------------
Now: (Work From Home)
Boss: ***Calls for the 15th time in a day...***
Me: (With Bleeding Ears) Yes sir, am here...!
(Having to pick up every single time as he knows you've got nowhere to go 'coz the whole city is in LockDown)
Boss: ***Talks for another 1 hour with screen share***
My Boss is a bigger threat to my health than Corona now!!!
#GoCoronaGo</t>
  </si>
  <si>
    <t>employee/manager</t>
  </si>
  <si>
    <t>time management</t>
  </si>
  <si>
    <t>joke/meme,corona,meme,fun,joke</t>
  </si>
  <si>
    <t>Dear HR, 
I am suffering from Corona and request you to grant me paid leave for 30days otherwise I will come to office
(reply from HR)
Dear Ritik,
after knowing that you are infected , we have immediately asked all other employees to work from home, therefore you can come to office and start working. your leave request is rejected.</t>
  </si>
  <si>
    <t>quarantine</t>
  </si>
  <si>
    <t>paid leave</t>
  </si>
  <si>
    <t>joke/meme,corona virus,covid-19,jira</t>
  </si>
  <si>
    <t>{u'url': u'https://img.devrant.com/devrant/rant/r_2423867_wEsrv.jpg', u'width': 800, u'height': 257}</t>
  </si>
  <si>
    <t>Jira ticket</t>
  </si>
  <si>
    <t>bug/meme</t>
  </si>
  <si>
    <t>joke</t>
  </si>
  <si>
    <t>rant,gpu power,calculations for research,corona,cpu power,c0d4 keeping warm tonight,research</t>
  </si>
  <si>
    <t>We are devs right?
We have cpus and gpus lying around right?
We are still alive... right? 🤔
How about we do our part and utilise our PCs for helping with COVID-19 research.
I've stumbled across this little tool that not only keeps me warm at night but helps researchers with several diseases.
https://foldingathome.org/iamoneina...
It's like a a bitcoin miner but for research purposes, no it's not a dodgy bitcoin miner.
Oh and feel free to keep yourself anonymous as there are stats that will identify your username - when they work.
There are installers for windows, Mac, and linux distros so everyone can get involved.</t>
  </si>
  <si>
    <t>research</t>
  </si>
  <si>
    <t>help</t>
  </si>
  <si>
    <t>rant,difficult family,fuck it</t>
  </si>
  <si>
    <t>!dev
Day 8 in isolation.
Im lonely..
My brother calls me.
I haven’t talked to my brother in a long time. 
He believes that capitalism is the answer to everything. 
It sucks to be lonely in my tiny little apartment so I actually Skyped with him today. 
After a 3h call I remember why I don’t usually talk to him.
What he’s saying is:
Democracy only works if the vote of rich people is worth more.
The happiness of your people is defined by the amount of money your country has.
Thanks to Corona, the EU, Russia, Afrika and China are gonna be slums. They’ll be poor and without money.
The US is the only country that’s gonna be fine and it’s gonna be the most important country in the world.
Putin didn’t do anything illegal, he stays president because the people vote for him.
FFS, I tried to tell him my opinion on each single one of those statements, he ignored me and kept telling me how it’s the rich people that keep the clock ticking.</t>
  </si>
  <si>
    <t>isolation</t>
  </si>
  <si>
    <t>loneliness</t>
  </si>
  <si>
    <t>family/friends</t>
  </si>
  <si>
    <t>politics</t>
  </si>
  <si>
    <t>rant,wk203</t>
  </si>
  <si>
    <t>Manager: I'm so sorry to say but your collegue A has passed away yesterday afternoon. There will obviously be flowers etc and we'll try to support her family as much as we can..
Me: Oh, no. My deepest condolences. (I'm always bad at saying much in situations like this, but)
B: My gosh! So does this mean A's family also caught it??!? (Corona)
Manager: She died in a car accident.
...
Also how unfortunate. Due to the lockdown, a ton of the people use the roads as a racing track around here...</t>
  </si>
  <si>
    <t>tragedy</t>
  </si>
  <si>
    <t>Sadness</t>
  </si>
  <si>
    <t>rant,let me go,freedom,this is attempted murder,let me go!,let me fucking go,please,stop it,give me freedom</t>
  </si>
  <si>
    <t>I don't know why the fuck the manager from the other team keeps trying to involve me in his project. He has his own developers, it's their codebase and they know it better, and yet if he finds something so little that he can associate to our team, he drops my name. Why? My life has been so peaceful for a month. The stress from reliving this traumatic assignment will lower down my immune system and I'm gonna die from corona. The virus would just be like, "Yeeaaah, this bitch wanna die right now. Let's fuck this up real good."
I spent the entire February bitching about this team who borrowed me. Even after my assignment with them, their codebase (see recent rants) followed me to my original team. At least it was fine because we forked it and we'll be handling it in the future, meaning:
- I can clean it up.
- I don't have to subject myself to their stupid fucking stand-ups that last more than an hour because no one knows how to update their Jira tickets.
- I don't have to be talked down to or endure sudden power-trips from one of their asshole developers who revel on the fact that he knows the maze more than I do.
- I don't have to perform their hacks to make shit work.
- I don't have to work on unsupported bundled libraries for Python 2. I do not know why the fuck you keep using that shit or starting new projects with that shit when it's long expired.
- I don't have to turn on my webcam during meetings.
- I don't have to be accused of being a snob for not responding to messages in group chats that I'm not even a member of.
- Many more.
But this guy, fuck this guy. I'm already done with that module and it was transitioned to his developer before I went on vacation. I did not hear any more questions for a month. Even if he asks me questions now, I wouldn't mind answering them, just please don't involve me in this type of hell anymore. I still remember the time your team forgot to develop the user interface and I had to take shit, as a back-end developer, that it's somehow my fault (see old rants).
Oh god, no. You have to let me go. If you just want that module disabled for other users, your team can do it. It would be really quick. It's like the easiest part. I don't want to do the hacks you did to make the libraries work EVER AGAIN. I don't want to spend another week of my life setting up that shit and guessing where things are.
It makes no fucking sense. You have your own developers. One of them even told me they can do it. Even way before that assignment, we agreed (and I don't take offense from this) that it would be a lot easier if someone from your team did it instead of me.
I have a bad feeling about this. If you have plans of adopting me, I will hang myself.
I'm just so fucking tired. Arrrrrrrrrrrrrggggggghh.</t>
  </si>
  <si>
    <t>coding</t>
  </si>
  <si>
    <t>api</t>
  </si>
  <si>
    <t>joke/meme,corona,budget,fuckedup,helthcare,covid,wfh</t>
  </si>
  <si>
    <t>{u'url': u'https://img.devrant.com/devrant/rant/r_2444291_ZvmQ1.jpg', u'width': 800, u'height': 660}</t>
  </si>
  <si>
    <t>covid</t>
  </si>
  <si>
    <t>hackathon</t>
  </si>
  <si>
    <t>My bitch ass employer won't allow work from home saying unless government enforces it, he can't allow it and reason he is giving is that wE wOn't be AbLE tO communicAtE via SkyPE?
I am so pissed that such people. Everyone citizen has non serious attitude that they saying things like "Nothing gonna happen", "Chill, you are panic way to much about  the Corona virus", while  number of cases are increasing exponentially here too!
WTF,
I have realized that people don't understand something unless it happens to them. 
This is shit. 
As  rational beings, we should be taking drastic measures while we can but NO! 
Fuck You!</t>
  </si>
  <si>
    <t>video-conferencing</t>
  </si>
  <si>
    <t>joke/meme,corona antivirus,corona virus,stupid people,coronavirus</t>
  </si>
  <si>
    <t>{u'url': u'https://img.devrant.com/devrant/rant/r_2441809_HEWac.jpg', u'width': 799, u'height': 577}</t>
  </si>
  <si>
    <t>Can you believe people may be downloading it? 🤦🏻‍♂️</t>
  </si>
  <si>
    <t>rant,corona virus html</t>
  </si>
  <si>
    <t>My first line of code today 🙈⚠️
```
&lt;div class="corona-banner"&gt;&lt;/div&gt;
```</t>
  </si>
  <si>
    <t>joke/meme,covid-19,corona virus,pffft</t>
  </si>
  <si>
    <t>If I get corona virus I am getting COVID-20.  COVID-19 is just sooooo last year...</t>
  </si>
  <si>
    <t>joke/meme,coronavirus</t>
  </si>
  <si>
    <t>{u'url': u'https://img.devrant.com/devrant/rant/r_2442974_3pphi.jpg', u'width': 562, u'height': 999}</t>
  </si>
  <si>
    <t>When you have enough time to check for corona</t>
  </si>
  <si>
    <t>code</t>
  </si>
  <si>
    <t>github</t>
  </si>
  <si>
    <t>wiki</t>
  </si>
  <si>
    <t>rant,fuck you hoarders,corona</t>
  </si>
  <si>
    <t>oh fuck there's no toilet paper i just wanna buy ONE SIX-PACK OF THEM OK</t>
  </si>
  <si>
    <t>rant,2019-ncov,coronas for everyone,who doesn't like data,data is love,who,corona virus</t>
  </si>
  <si>
    <t>Because sharing is caring.
For anyone whom cares, I've extracted the CoronaVirus data for total infected / deaths from the world health organisation and shoved it into applicable csv files per day.
You can find the complete data set here:
https://github.com/C0D4-101/...</t>
  </si>
  <si>
    <t>data</t>
  </si>
  <si>
    <t>rant,corona virus</t>
  </si>
  <si>
    <t>{u'url': u'https://img.devrant.com/devrant/rant/r_2441046_2yJG4.jpg', u'width': 668, u'height': 999}</t>
  </si>
  <si>
    <t>Yes LinkedIn, the middle of a pandemic is the perfect time to make a career move. 
Turn off your marketing campaigns assholes!</t>
  </si>
  <si>
    <t>career</t>
  </si>
  <si>
    <t>linkedin</t>
  </si>
  <si>
    <t>I think I want to quit. 
I know it’s a bit of an inconvenient time with there being corona around but everything was okay up till January. I’m a junior even though I shouldn’t be. Since my manager told me and my team leader senior in my review “maybe you two should switch jobs” things have been going downhill. I think the team lead had it out for me and didn’t put me on a new project, I’ve been left with doing stupid basic shit like updating text on websites in a cms and doing fuck all and then there’s also another guy that was basically harassing me trying to put me in my place any time I was doing better than him and literally both of them been like that ... and now that I’m working from home it’s even worse. I don’t have any kind of assurance that everything okay and actually I think I’m being framed as welll since I found keyloggers on my work laptop and deleted cleaned shit up the past two weeks and changed my WiFi security as there were like 5 unknown devices on our network so yeah .. I’ve been framed and they made it out like I put a powershell script on one of the servers and it crashed a Porsche website for 8 h and all kinds of bullshit - this was yday. On Tuesday they logged me out of everything like changed the password for work vpn and kicked me out of slack and Microsoft teams for over 2 hours till the end of shift and two managers weren’t answering their phone and then next day my manager called and apologised that saying that he “accidentally” did that to me along with 15 people they let go from the company.... 
I’m seriously thinking of quitting being removed from team group for a moment , not being on a project and people literally trying to put me down after I know I’m genuinely smarter than them and if I had over 10 years experience like those on my team (I have 1) I’d be far higher up and better 
They can genuinely just go fuck themseves !!!! And here I was going to work over weekend on something! No fucking way I just wanna quit or give in my notice but because of corona I’m divided</t>
  </si>
  <si>
    <t>career/move</t>
  </si>
  <si>
    <t>co-worker</t>
  </si>
  <si>
    <t>crash</t>
  </si>
  <si>
    <t>Lost my main job due to corona. All I have left now is my few personal gaming projects which generate decent money (usually around 2k euro a month but during corona jumped 3x 4x). I am trying my best to take care of my projects now because its all whats left. Last 2 weeks spent applying for jobs and did really well in 2 of them however didnt received an offer because they cancelled recruitment proccess all together. Meanwhile my gf lost her job and spends most of time in home. While Im trying to cashout as much as I can from my projects so that we could have a better future, she started nagging me about how I work too much and seems depressed. Srsly this fcking pandemic is killing me. Working from home is already hard enough, but being stuck in home with no opportunity to have time for myself while Im the only grown up is fucking killing me. Fuck off everyone Im tired of your needs, I have my own needs as well. If Im telling you that I need a couple weeks to finish my projects then fuck off leave me in peace. 2 weeks wont change shit but at least I would be able to make money for our house women. Stop being needy and start being fucking supportive or this will not going to work out.</t>
  </si>
  <si>
    <t>career/jobloss</t>
  </si>
  <si>
    <t>family/gf</t>
  </si>
  <si>
    <t>career/jobseeking</t>
  </si>
  <si>
    <t>finance</t>
  </si>
  <si>
    <t>rant,it’s annoying,stop this shitstorm,shut up corona</t>
  </si>
  <si>
    <t>SHUT UP CORONAVIRUS GUYS!!
SHUT THE FUCK UP.
I thought our community would know well enough where to get their news from.
ITS A BLOODY COLD WITH SOME FEVER IN A FEW CASES!</t>
  </si>
  <si>
    <t>community</t>
  </si>
  <si>
    <t>news</t>
  </si>
  <si>
    <t>rant,#stayhome,#2020,#corona,#notfunnyanymore</t>
  </si>
  <si>
    <t>Can we uninstall 2020 and install it again?
This version has a virus!</t>
  </si>
  <si>
    <t>installation</t>
  </si>
  <si>
    <t>rant,wk199</t>
  </si>
  <si>
    <t>[corona wk]
Not at all, but i bought an electric scooter so i dont have to take public transport.
Also instead of "bless you" we now say "corona".</t>
  </si>
  <si>
    <t>transport</t>
  </si>
  <si>
    <t>blessing</t>
  </si>
  <si>
    <t>joke/meme,meme,corona,joke</t>
  </si>
  <si>
    <t>Corona should have started in vegas.
Because you know, whatever happens in vegas...</t>
  </si>
  <si>
    <t>Las Vegas</t>
  </si>
  <si>
    <t>rant,bat attack,wtf,corona</t>
  </si>
  <si>
    <t>Covid-19 quarantine checklist:
&gt; isolate yourself ✓
&gt; wash hands ✓ // duuuuh
&gt; work from home ✓
&gt; buy normal quantities of TP ✓
&gt; get attacked by a bat (from Wuhan?! O.o) ✓
&gt; buy some favourite bar soap
&gt; ...
W8 wut?!
Yeah...I saw a bat fly by the balcony.. I thought: oh, how nice, they never fly so close.. Wait...a bat?! Aren't bats supposed to start all this shiiii...O.O
Thoughts interrupted by a bat flap tap (sound it makes when it hits something) behind my back..
Quickly pull hoodie over the hair..and jacket hood to, just in case.. friend once got a bat tangled in her curly hair.. I didn't wanna test if straight but longer hair also make problems for them.. Some more flapping &amp; scratchy noises (I think it fell on the umbrella) then nothing.. OMG did it die on my balcony?! How the fuck am I gonna explain a dead bat to the authorities who remove dead wildlife?! &gt;Yeah, a funny thing happened the other day, I got a message from Wuhan and the messenger dropped dead on my balcony..&lt; Yeah, this would totally work.. o.0 Anyhow, once the noises stopped, I turned around to check on it..but couldn't find it.. so I just hope it managed to fly away and I won't find it after 3 days in the middle of my apartment... o.0</t>
  </si>
  <si>
    <t>rant,corona</t>
  </si>
  <si>
    <t>I honestly hope that my whole office gets quarantined so that the stuck up managers will realize that a few days of remote actually works.</t>
  </si>
  <si>
    <t>joke/meme,corona,5g</t>
  </si>
  <si>
    <t>{u'url': u'https://img.devrant.com/devrant/rant/r_2430229_fgYd3.jpg', u'width': 720, u'height': 713}</t>
  </si>
  <si>
    <t>Any comments?</t>
  </si>
  <si>
    <t>5g</t>
  </si>
  <si>
    <t>Well I'm officially terrified. My biz/coding partner in a project had to move back to China about a year ago. We have been working on a project for about 2 years.  About two weeks we had to use different VPNs about every 30 minutes so we could communicate because Chinese government keeps cutting it off.  He said the virus is much worse than reported and he was to be imprisonment in his house.  I have not heard back from him in over a week. ☹️</t>
  </si>
  <si>
    <t>vpn</t>
  </si>
  <si>
    <t>coworker</t>
  </si>
  <si>
    <t>china</t>
  </si>
  <si>
    <t>I hope we are allow to add corona virus survivor as a skill on resume.</t>
  </si>
  <si>
    <t>random,corona bs,work,every day</t>
  </si>
  <si>
    <t>I am fed uuuuuup with the whole Corona bullshit at work, every, single, damn, daaaaay.
Fack.</t>
  </si>
  <si>
    <t>work</t>
  </si>
  <si>
    <t>rant,thoughts,what the actual fuck,fuck,corruption,backdoor</t>
  </si>
  <si>
    <t>SERIOUS POST/ISSUE
During this time of pandemic all around the world, our government tried to do corruption in the import of medicines for corona victims. This is a major issue itself but has led to IT related issues as well. An online news portal reported this and it was starting to get some heat.
Then a major IT company of my country along with its sister company [The one who developed the news portal] deleted that specific news from the backdoor login. 
Due to the pandemic, this news might not get much heat and might be suppressed in time. By the way, that news was a public record.
Please post your honest views on this and please let us know how we can go on after this has happened.
I feel like this thing is gonna fucking ruin the IT industry in my country 😡😡😡😡</t>
  </si>
  <si>
    <t>corruption</t>
  </si>
  <si>
    <t>government</t>
  </si>
  <si>
    <t>news/delete</t>
  </si>
  <si>
    <t>copmany</t>
  </si>
  <si>
    <t>joke/meme,help please,i hate my wife,corona virus,coronavirus</t>
  </si>
  <si>
    <t>Day 5 in quarantine: I miss my fuckin pig ignorant arrogant toxic motherfucker boss and coworkers ! I learned to deal with those motherfucker everyday for 7 Years. 
Ps: 10 years ago I loved my wife. 😥</t>
  </si>
  <si>
    <t>family/wife</t>
  </si>
  <si>
    <t>random,corona,wk199</t>
  </si>
  <si>
    <t>So far everything here is normal. No reported case. Am in East Africa. Normal routine.</t>
  </si>
  <si>
    <t>africa</t>
  </si>
  <si>
    <t>random,zombies,end of the world,huricane</t>
  </si>
  <si>
    <t>hmm..
1. coronavirus is threatening the world
2. food delivery companies have no free slots for the next 3 days at least
3. the winds are so strong that they make windows seriously bend. Spooky stuff - haven't seen anything like this before in my life. Feels like one more gust and the window will break (wind speed -- 33+m/s)
well.. time to charge all the batteries in the house and find my zombie-apocalypse survival kit
P.S. any chance Corona is what's gonna make zombies?
P.P.S. tomorrow is Friday, the 13th and a full moon. Yiippeee!!!</t>
  </si>
  <si>
    <t>food/delivery</t>
  </si>
  <si>
    <t>weather</t>
  </si>
  <si>
    <t>apocalypse/zombie</t>
  </si>
  <si>
    <t>random,pain,fucksmallyappydogs,corona</t>
  </si>
  <si>
    <t>I'm literally in pain right now and not a thing I can do. 
If I eat whatever the fuck is wrong with my jaw (cracked tooth or cavity) starts throbbing from the chewing action, in addition to coming on for no reason at all. vision-blurred-waves-of-nausea levels of pain. Enough that I'm alternating between laughter and almost tears.
I've downed four aspirin and it's still just barely enough WITH the numbing gel.
Got lock jaw something aweful.
Barely convinced a dentists office, which is supposed to be closed (and cancelled all it's appointments due to corona), to come in during quarantine. But thats monday. Dont kno how I'll make it. They do payment plans but I'm flat broke because I decided to pursue programming right when all this fucking bullshit went down.
And all I can think of while im typing this is the pain.
And fuck me I cant do weed because my backup plan if I fail at coding is the military.
And this stray dog that the neighbors 'adopted' but leave outside WONT STOP FUCKING BARKING.
Fuck me. Just kill me now. Do it.
Gonna go watch comedy because I read a research paper that says genuine laughter raises pain threshold by up to 10%.</t>
  </si>
  <si>
    <t>health/dentist</t>
  </si>
  <si>
    <t>neighbor</t>
  </si>
  <si>
    <t>time/movie</t>
  </si>
  <si>
    <t>joke/meme,corona virus</t>
  </si>
  <si>
    <t>{u'url': u'https://img.devrant.com/devrant/rant/r_2423686_zxPJ5.jpg', u'width': 461, u'height': 999}</t>
  </si>
  <si>
    <t>No handshakes please. Corona safety!</t>
  </si>
  <si>
    <t>handshake/security</t>
  </si>
  <si>
    <t>rant,reality,plague inc,absurdity,pandemic,corona</t>
  </si>
  <si>
    <t>The pandemic aside, even the type of absurd news messages in the Plague Inc mobile game have become reality.
- "President berates reporters for asking 'tough questions' "
- "Corona beer stocks dive as result of coincidentally unfortunate brand name"
- "Man intentionally transmits illness by spitting on police officer."</t>
  </si>
  <si>
    <t>mobile/game</t>
  </si>
  <si>
    <t>rant,corona,quarantine</t>
  </si>
  <si>
    <t>OK, got send into 1 week quarantine, since my class might have had contact with an infected teacher last week.</t>
  </si>
  <si>
    <t>qurantine</t>
  </si>
  <si>
    <t>community/spread</t>
  </si>
  <si>
    <t>rant,wfh,micromanagement</t>
  </si>
  <si>
    <t>Is anyone facing micromanagement due to work from home? The calls are happening every hour and feeling more like prisoned, Go corona go!!</t>
  </si>
  <si>
    <t>employee/monitoring</t>
  </si>
  <si>
    <t>rant,panic,corona</t>
  </si>
  <si>
    <t>Most people's corona panic reaction: Buy toilette paper. Because in a crisis we want to have enough toilette paper.
My corona panic reaction: Buy a car. Just bought one. Half a year earlier than I actually planned to have a car but if corona forces me to take the long and arduous journey from the city to the countryside where my parents live, I want to be ready.
Now that I have a car, I might quit on the home office and return to the office again. Less distraction. No one will be there but me.</t>
  </si>
  <si>
    <t>finance/buy</t>
  </si>
  <si>
    <t>distraction</t>
  </si>
  <si>
    <t>There.s this thing where you can donate pc capacity to do medical simulations on protiens. It helps to understand deseases.
Its called "folding at home"
They now running studies on  corona.
So today i started up my old mining rig again (6x rx480's) and set it up to run in the corner of the room. It acts as heater and since winter is starting here i decided well why not heat up my room while someone else use those gpu'sto study corona..
Well turns out mining rigs are still noisy! So much for that idea. 
Well i will have to move it or no sleep for me</t>
  </si>
  <si>
    <t>donation/non-profit</t>
  </si>
  <si>
    <t>hardware</t>
  </si>
  <si>
    <t>rant,crashing online shops,corona bs</t>
  </si>
  <si>
    <t>Corona shows that certain webshops were bought up cheaply and can't handle large loads. The fact that my shopping cart constantly crashes, the website itself crashes, flips between logged in and logged out, state is constantly corrupted and.. every so now and then I get 500 server errors, yeah, clear signs of no load balancing policy.
Everyone is raping the shopping sites right now.
I hate cheapskates.</t>
  </si>
  <si>
    <t>server load</t>
  </si>
  <si>
    <t>rant,joke,corona</t>
  </si>
  <si>
    <t>With all the handwashing my hands are getting dry. Just complained about that to my wife, to which she replied: "You scream." No, I don't. But she insisted "just you scream." 
I spoke normally, but that almost made me scream.</t>
  </si>
  <si>
    <t>rant,wk201</t>
  </si>
  <si>
    <t>Participating in a non-profit project related to corona outbreak. It should help thousands of people to say at home, have a peace of mind and stay healthy.
Our project should go Live this/next week and we already have a blessing from our government. They are already making some legal exceptions to us.
That feels good!</t>
  </si>
  <si>
    <t>random,corona virus !rant get well hello penguin</t>
  </si>
  <si>
    <t>{u'url': u'https://img.devrant.com/devrant/rant/r_2452396_HLmYA.jpg', u'width': 800, u'height': 481}</t>
  </si>
  <si>
    <t>hi there! long time no see how are you people? I hope you are all good during this pandemy
have a nice penguin relaxing at home with some coffee and biscuits.</t>
  </si>
  <si>
    <t>joke/meme,memes,thermal paste,corona virus,corona,coronavirus,meme,funny,toothpaste</t>
  </si>
  <si>
    <t>{u'url': u'https://img.devrant.com/devrant/rant/r_2427923_5UAAc.jpg', u'width': 750, u'height': 1000}</t>
  </si>
  <si>
    <t>Best toothpaste it will make your teeth extra white. As a bonus it’ll get you past border security while they check your temperature all that heat will be appropriately spread out to a cool 98.6F.</t>
  </si>
  <si>
    <t>rant,wroclaw,corona virus,remote work,corona,coronavirus,ryanair</t>
  </si>
  <si>
    <t>So apparently, all IT staff of #ryanair is banned from remote work. Some of them are in Madrid, Spain. I heard a lot about their workplace and how "employee friendly" ther are. But to make "equality" excuse for staying in office cause pilots cant work from home...</t>
  </si>
  <si>
    <t>equality</t>
  </si>
  <si>
    <t>rant,marshal law2 corona boogaloo,dormitory,wk199</t>
  </si>
  <si>
    <t>Maybe it is too late for wk199 but i have interesting things that have happened recently.
1.After 3 days of panic buying shops still have stuff in them thanks to the logistic chain
2.I can finally focus on my project at home, i cant fucking belive that covid_19 did more for my education than my fucking university for past 3 years.
3.My dormitory has been captured by the military in order to be converted for quarrantine space. Noble idea IF I WAS FUCKING INFORMED BY IT BEFORE. Ok they had called me and explained thag stuff will be collected and put in separate bags so nothing will be lost... BUT THEY SAY THAT THEY MIGHT THROW AWAY FOOD
(my fridge is empty but i made a small stockpile of things like cereal or insta soups) If they will get thrown out i will GET FUCKING PISSED. Aparently that info was written in the newspaper but Im IN A OTHER CITY AND UNI ADMINISTRATION DIDNT EVEN BOTHER TO WRITE AN EMAIL.
I hope my bed sheets are going to be collected too i dont want other fuckers to be using my shit. Not only i have to share room and bathroom i realy dont want to share items. 
So i hope they will do that fucking propely.
1.Collect ALL OF THE THINGS
2.Dont throw anything out
3.Segregate them from my roommates shit so it wont get mixed.
I know we should do something about that pandemic but that is just borderline stupid. YOU ARE SUPPOSED TO ACT NORMALY AND JUST WASH HANDS, NOT BRING MARSHALL LAW AGAIN POLAND!</t>
  </si>
  <si>
    <t>education</t>
  </si>
  <si>
    <t>rant,java,javascript</t>
  </si>
  <si>
    <t>As Java is to JavaScript
Car is to Carpet
Corona is to Coronavirus</t>
  </si>
  <si>
    <t>java</t>
  </si>
  <si>
    <t>python</t>
  </si>
  <si>
    <t>rant,corona,india claps,quarantine</t>
  </si>
  <si>
    <t>People curfew has been imposed today. For the people By the people #India
Appreciation wave at 5 O'clock for the heros working at hospitals, public places, delivery people, sanitation workers, bank employees, etc.</t>
  </si>
  <si>
    <t>India</t>
  </si>
  <si>
    <t>!rant
You know, I sort of hope that open-plan offices become illegal after this Corona crisis.
We all know most companies don't give a flying fuck about the productivity, opinion or wellbeing of their "lowly work force". OTOH maybe, just maybe, do politicians care about lowering the risk of such a pandemic repeating. Pass some laws for reasonable working conditions already!</t>
  </si>
  <si>
    <t>workplace culture</t>
  </si>
  <si>
    <t>rant,wk199,germany,covid-19</t>
  </si>
  <si>
    <t>Did some math about corona development in germany...
even if we immediately lockdown, the health system will be far overstressed.
we're literally fucked.
but dont believe me, dont believe the rki, go run the numbers yourself and keep in mind, that theres a 2 week incubation period</t>
  </si>
  <si>
    <t>germany</t>
  </si>
  <si>
    <t>US</t>
  </si>
  <si>
    <t>donation</t>
  </si>
  <si>
    <t>rant,sweden,airlines,coronavirus,covid19</t>
  </si>
  <si>
    <t>This whole situation is so completely bullshit. So now I've been given notice that I need to return to my home country to work following this coronavirus bullshit. This was of course after being promised that wouldn't happen.
First unbelievable sack of bullshit. It costs me twice as little to fly THREE TIMES the distance than it does to fly to my fucking home country. What the actual fuck? I sincerely DO hope that airline companies go completely fucking bankrupt and are forced to restructure their entire payment model because I am sick to fuck of people profiting off other's misfortune.
Second load of bullshit is that if it wasn't for STUPID FUCKING SWEDEN I wouldn't have to go anywhere. I'm being sent home because no one fucking trusts Sweden. Want to know why? BECAUSE THEY HAVE EVERY RIGHT NOT TO. Sweden made the *great* decision to basically stop testing anyone who isn't already on death's door. Sweden also with their "muh fucking child's rights to an education" won't close schools and preschools. Wow so little Jimmy's right to play with fucking LEGO is more important than him FUCKING DYING or spreading this virus around? WOW. Furthermore, Sweden hasn't closed bars, resturants, nightclubs, gyms or fucking anything, or even cancelled concerts. My neighbours are actually throwing end-of-the-world-parties and crying and fighting drunkly in the lobby and streets. All whilst Sweden is getting grilled by Finland, Norway and Denmark. What the actual fuck? So if it wasn't for you stupid socialist cunts, I'd be able to keep working here IN THE SAFETY OF MY OWN HOME. Instead I have to risk my fucking health and travel internationally whilst I still have the chance.
Meanwhile people bitch and moan about toilet paper (get a bidet you filthy medieval fucks) and people EVERYWHERE are trying to take advantage of other people's disadvantage.
You know when they said the cost to the economy for this shit is going to be hard to cope with, they weren't kidding. It's never been more obvious than now that COMMON FUCKING SENSE is the most lacking basic trait worldwide.
Fuck Corona, fuck stupid asses, fuck airlines but really, most of all fuck Sweden why couldn't you dumb fucks follow suit JUST ONCE instead of trying to be fucking special every single time. I was doing fine in isolation here working and getting paid.
P.S. If this shit hasn't happened to you yet, BATTER UP because you're next!</t>
  </si>
  <si>
    <t>rant,corona,wuhaned,chink,chong</t>
  </si>
  <si>
    <t>Corona beer gud.</t>
  </si>
  <si>
    <t>rant,coronavirus,apocalypse,covid-19</t>
  </si>
  <si>
    <t>!dev
Ok, it must be said, as I see that even here, developers, who are supposed to be smart people, actually believe that corona virus is harmless, and believe that governments and media are overreacting.
So to the point, yes, covid-19 is harmless at this point, but it’s a fucking virus and viruses do mutate as they spread. If it was ignored as a lot of smartass ignorant people suggest, that would allow virus to mutate freely until it would reach the state that it becomes a threat to human race survival. 
There’s actually a good damn example from the past (1918) - Spanish flu. It started as a regular flu (just like corona now), well it was ww1, so everyone ignored it, and believed it will go away by itself + media is forbidden to write about it in most countries, because it may affect the war. So virus spreads and reaches stage 2 - it’s able to kill healthy young grown up person in 24 hours. Over 2 years, 50 million people are dead because of virus, and keep in mind that world population back then was somewhere about 2 billions.
Now I agree, that some people are totally overreacting, but come on, we’re talking about the same people who were doing tide pods challenge a few years back... #stupidpeopledoingstupidthings</t>
  </si>
  <si>
    <t>Ireland</t>
  </si>
  <si>
    <t>Denmark</t>
  </si>
  <si>
    <t>{u'url': u'https://img.devrant.com/devrant/rant/r_2417979_r8ksh.jpg', u'width': 500, u'height': 500}</t>
  </si>
  <si>
    <t>i have corona, extra lemon</t>
  </si>
  <si>
    <t>devrant,windows,technical problems,git,home office</t>
  </si>
  <si>
    <t>Can't git push
because of an "access denied" error message
because I didn't set up my key file properly (with right paths, right format and so on)
because I'm working from my home laptop device
because I'm in home office
because Corona
..but..
I can connect to my work computer where git is set up properly but also I
can't git push
because I can't "cd" into the project path
because the samba mount point is messed up
because I don't reboot my machine to fix it
because I can't enter my password
because it does have a full hard drive encryption and the password screen shows up before the network services are started.</t>
  </si>
  <si>
    <t>Git</t>
  </si>
  <si>
    <t>technical issue</t>
  </si>
  <si>
    <t>joke/meme,coronavirus,corona</t>
  </si>
  <si>
    <t>Someone should really close the COVID-19 ticket. Or at least make it ready for technical/PO review.</t>
  </si>
  <si>
    <t>python3</t>
  </si>
  <si>
    <t>rant,remote work,crap,corona virus</t>
  </si>
  <si>
    <t>Senior: “we can go remote now, but you have to report what you did at the end of the day. Ex: 7am clock in work on bla bla to 10am. 10am -12nn still working on bla bla. Til end of day.”
What a crap. Now I don’t want to work remote with this bunch of reports at the end the day. Some bullshit in here.</t>
  </si>
  <si>
    <t>scrum</t>
  </si>
  <si>
    <t>Corona virus finally affect where I live
 Everyone started hording stuff.</t>
  </si>
  <si>
    <t>{u'url': u'https://img.devrant.com/devrant/rant/r_2411243_byE56.jpg', u'width': 555, u'height': 1000}</t>
  </si>
  <si>
    <t>Corona status in sg</t>
  </si>
  <si>
    <t>country</t>
  </si>
  <si>
    <t>question,#covid #corona #mentalhealth</t>
  </si>
  <si>
    <t>With home isolation and remote working due to COVIV19 how do you people who live alone deal with being alone with your thoughts for 8 hours</t>
  </si>
  <si>
    <t>I rejected a 1 year contract offer because of Corona Virus. Their offer was %60 higher than my current package but Australia is entering a recession and I had my doubts about being able to line up a new job next April because of it... Am I too paranoid?</t>
  </si>
  <si>
    <t>job/offer</t>
  </si>
  <si>
    <t>Because of coronavirus we have two weeks remote work, I would say huzzah, but I took 1.5 week holidays for those days.
Btw we have 3 corona virus cases in the country 😂😭</t>
  </si>
  <si>
    <t>vacation</t>
  </si>
  <si>
    <t>joke/meme,corona,bandanna,social distancing,coronavirus</t>
  </si>
  <si>
    <t>I figured out a workaround the coronavirus shit and to protect myself in public.
Instead of wearing medical masks (like all the sheep out there), I am gonna be wearing a gangsta-style bandanna.
It covers face and mouth. BUT most importantly it will scare people away and no one would get close so i will be practicing social distancing everywhere I go using nothing but the power of fear and stereotypes.</t>
  </si>
  <si>
    <t>social-distancing</t>
  </si>
  <si>
    <t>Bangalore will shutdown for a week to avoid spreading of corona virus.</t>
  </si>
  <si>
    <t>city</t>
  </si>
  <si>
    <t>rant,corona antivirus</t>
  </si>
  <si>
    <t>A group of shitholes literally launched Corona Antivirus.
Oh, and it's a crapload of malware of course.</t>
  </si>
  <si>
    <t>malware/antivirus</t>
  </si>
  <si>
    <t>rant,i'm dead</t>
  </si>
  <si>
    <t>Shot scared if my roommate brought in some corona.
He had few coughs and seems to have caught cold.</t>
  </si>
  <si>
    <t>spread/roommate</t>
  </si>
  <si>
    <t>random,google io 2020,google io</t>
  </si>
  <si>
    <t>Looks like I'll be attending Google I/O this year.
Have you attended Google I/O? Please share your experiences, tips and what to expect other than what's in the agenda.
Hope the corona won't fuck up everything.</t>
  </si>
  <si>
    <t>conference/attendance</t>
  </si>
  <si>
    <t>joke/meme,boored,workfromhome,corona</t>
  </si>
  <si>
    <t>{u'url': u'https://img.devrant.com/devrant/rant/r_2442476_fn8U3.jpg', u'width': 640, u'height': 461}</t>
  </si>
  <si>
    <t>Me at home</t>
  </si>
  <si>
    <t>rant,beginner,bootcamp,developer,lost</t>
  </si>
  <si>
    <t>I've been doing a bootcamp in my country, learned the basics with c#, did some small projects but nothing too impressive. I started also web I'm that bootcamp, learned the basics of html css and js.. then all this corona madness started and yes, we still have classes online but less times a week and it's way harder. I'm feeling a little lost with what to learn, how and scared I might never be able to get a job. Ps. First rant and it does feel better even tho no one will read the whole thing :p</t>
  </si>
  <si>
    <t>job/prospect</t>
  </si>
  <si>
    <t>learn/programming</t>
  </si>
  <si>
    <t>bootcamp</t>
  </si>
  <si>
    <t>learn/webdev</t>
  </si>
  <si>
    <t>Fucking finally something i can do while this corona crap is going on. ESP32's arrived today and i had to port entire project to them.
Luckily libraries support it so no problems there but the Bluetooth stuff is different kinda.
And oh fuck is it fucking faster. Oh yes. And as added bonus it fixed my main bug somehow.
The bug was that random stuff would show up in the Bluetooth log. Like random char's.
Anyways. That's fixed so now just add nice LED control to it so i know when I'm sending and receiving and then encryption.
Yes Yes i know project without using encryption and i send data trough it. Well if you want to help you can.
Sadly this ESP32 crap fucking broke Arduino support.
So yeah. Lets have fun while I'm sitting home.</t>
  </si>
  <si>
    <t>project/iot</t>
  </si>
  <si>
    <t>software/performance</t>
  </si>
  <si>
    <t>software/support</t>
  </si>
  <si>
    <t>random,gaming,work from home,wfh</t>
  </si>
  <si>
    <t>To work from home, I recently bought an internet connection at home. It has pretty good speed and is affordable for the base plan. The speed is around ~ 35 Mbps. Never had that fast internet in my life.
Now I have this sudden urge to buy a console and start gaming. That would require me to also buy a TV screen. So I'm now dealing with a temptation that would cost me atleast $500 in total.
This corona better stop soon...</t>
  </si>
  <si>
    <t>purchase/internet</t>
  </si>
  <si>
    <t>purchase/gaming-console</t>
  </si>
  <si>
    <t>purchase/tvscreen</t>
  </si>
  <si>
    <t>rant,lockdown,😱,corona,sick,coronavirus</t>
  </si>
  <si>
    <t>So... I went to bed Thursday with a mild headache, which turned into a full migraine during the night.
Friday morning I couldn't even open my eyes. Had to stay in bed, sleeping through almost the entire day.
Saturday was slightly better, head still hurted enough to keep my bedridden.
Sunday I managed to leave the bed, eat something and wander around the house a bit. My wife and kids seemed a bit quiet and subdued but I was still to groggy to think anything of it.
This morning I wake up, feeling good enough to check the news and the work chat.
😱 WHAT THE FUCK HAPPENED?!? 
I'm out of it for a day or two and the entire country has gone into #coronavirus lockdown!</t>
  </si>
  <si>
    <t>health/sick</t>
  </si>
  <si>
    <t>awareness/news</t>
  </si>
  <si>
    <t>joke/meme,corona,grammar,quarantine</t>
  </si>
  <si>
    <t>Before Corona:
- Quantarine
- Quantertine
After Corona:
- Quarantine
As a non-native English speaker I always used to struggle with this term used by Antivirus softwares. Now it is everywhere.
True Story..
🤣🤣😷😷</t>
  </si>
  <si>
    <t>software/antivirs</t>
  </si>
  <si>
    <t>Corona virus: we will make America great again!
Makes sense, doesn't it?
[this post is not intended to be political - just an observation]</t>
  </si>
  <si>
    <t>random,hangry,joke</t>
  </si>
  <si>
    <t>A friend gave me a couple of Corona beers as a joke and now I can't decide on what quarantine burrito to make. 
chicken with rice &amp; beans or BBQ pork with coleslaw?</t>
  </si>
  <si>
    <t>drink/beer</t>
  </si>
  <si>
    <t>food</t>
  </si>
  <si>
    <t>family/friend</t>
  </si>
  <si>
    <t>random,coronavirus,corona,wk199</t>
  </si>
  <si>
    <t>Any guys in Italy, China South Korea etc. Is it as bad as the media potrays it? My country just had its first confirmed case. Any advise on how to go about it, what to stock etc?</t>
  </si>
  <si>
    <t>awareness/emergency-stock</t>
  </si>
  <si>
    <t>joke/meme,official,beer</t>
  </si>
  <si>
    <t>Corona is now the official beer of COVID-19</t>
  </si>
  <si>
    <t>question</t>
  </si>
  <si>
    <t>I'm wondering, how many of you have had your job affected by the Corona virus, e.g. having the risk of losing the job because of no income or any other way than just working from home.
I am not that affected job wise but I'm curious to hear if/how this virus might affect our industry (Tech, IT, etc)</t>
  </si>
  <si>
    <t>job/loss</t>
  </si>
  <si>
    <t>income/loss</t>
  </si>
  <si>
    <t>rant,don't panic and buy,or is she right?,covid-19,mom giving deadlines,virtual chappal recieved</t>
  </si>
  <si>
    <t>{u'url': u'https://img.devrant.com/devrant/rant/r_2434710_nuWbW.jpg', u'width': 500, u'height': 1000}</t>
  </si>
  <si>
    <t>Thank you mom 🤷🏻🤦🏻
(Translation :
Mom: make a list of all the stuff and let me know what to store for you
Me :?
M : everyone is storing stuff at home
M : like groceries , medicines etc
M : due to corona
M : i will also start storing stuff from tomorrow
M : They say Maharashtra is about to get lock down
Me : internet
M : make a list for everyone ,till tomorrow</t>
  </si>
  <si>
    <t>awareness/internet</t>
  </si>
  <si>
    <t>rant,kanban,coronavirus</t>
  </si>
  <si>
    <t>How do you guys deal with using the Kanban board while corona remoting?</t>
  </si>
  <si>
    <t>team/kanban</t>
  </si>
  <si>
    <t>undefined</t>
  </si>
  <si>
    <t>Any corona developers out there? I'm a newbie and trying to create an application which helps students to interact each other/communicate each other, my question is: Have you created something like this? Can you help me or give me some tips? Thank you so much!</t>
  </si>
  <si>
    <t>developer/corona</t>
  </si>
  <si>
    <t>developer/newbie</t>
  </si>
  <si>
    <t>random,kong flu</t>
  </si>
  <si>
    <t>!dev
The whole corona thing has one really interesting side effect to me..
As a person who lost the hope in humanity, I see how some people react to this. They are young and healthy, not really in danger but they actually stop going to gatherings, pubs and cinemas because they don’t wanna endanger the elders and people with preconditions. They actually write shops that they should put the elders first and stuff like that. 
It’s great to see that they care about others.
On the other hand there are people publishing fake news and make people believe that their medications make them more vulnerable to the virus just for fun.. 
I expected the later one and it doesn’t surprise me. 
But the first one, that people hold back to protect others, that’s great to see.</t>
  </si>
  <si>
    <t>awareness/fakenews</t>
  </si>
  <si>
    <t>humanity/gathering</t>
  </si>
  <si>
    <t>joke/meme,coronavirus,antivirus</t>
  </si>
  <si>
    <t>{u'url': u'https://img.devrant.com/devrant/rant/r_2427839_FEJFK.jpg', u'width': 799, u'height': 809}</t>
  </si>
  <si>
    <t>Corona Effect 🤣🤣</t>
  </si>
  <si>
    <t>faceshield/antivirus</t>
  </si>
  <si>
    <t>rant,proud,economy,corona,digital,covid-19,salute,digital-backbone.</t>
  </si>
  <si>
    <t>{u'url': u'https://img.devrant.com/devrant/rant/r_2445937_8japi.jpg', u'width': 762, u'height': 1000}</t>
  </si>
  <si>
    <t>Salute to doctors to fighting to corona
Salute to army and police to maintaining security
but also
Salute to IT to maintaining balance in economy!!</t>
  </si>
  <si>
    <t>economy/it</t>
  </si>
  <si>
    <t>health/doctor</t>
  </si>
  <si>
    <t>security/army</t>
  </si>
  <si>
    <t>Trojan &gt; Corona</t>
  </si>
  <si>
    <t>software/trojan</t>
  </si>
  <si>
    <t>question,downtime,cloud websites,corona</t>
  </si>
  <si>
    <t>Why are most (cloud-based) websites failing? They just spew out 5xx HTTP errors all the time. I can't even register properly on a website anymore. What the funk, man.</t>
  </si>
  <si>
    <t>internet/cloud-crash</t>
  </si>
  <si>
    <t>Idea for making a new framework... Corona Framework which will be used in all continents... With which language this would be used?</t>
  </si>
  <si>
    <t>sotware/framework</t>
  </si>
  <si>
    <t>Any corona app developers out there?</t>
  </si>
  <si>
    <t>app/corona</t>
  </si>
  <si>
    <t>developer</t>
  </si>
  <si>
    <t>Everyone now going for work from home...
The secret will be revealed 😂
Being work from home guy I like used to tease my friends being in their offices, they need to go daily.
Now everyone(mostly) will be doing from home ...
Anyways congrats to people who got to work from home 
But still make sure to stay protected from corona 👍</t>
  </si>
  <si>
    <t>joke/meme,joke,meme</t>
  </si>
  <si>
    <t>{u'url': u'https://img.devrant.com/devrant/rant/r_2442457_JDmKK.jpg', u'width': 481, u'height': 258}</t>
  </si>
  <si>
    <t>The Corona Virus will force us underground for a billion billion years!</t>
  </si>
  <si>
    <t>rant,azure,devops</t>
  </si>
  <si>
    <t>The moment, when your untouched pipelines don't work. You investigate due to capacity. No Standard_D2 machines. Ok take D3, same error. D4?!?!?! Same Error. Some strange SKU... all fine.
This is the cloud with corona.</t>
  </si>
  <si>
    <t>software/cloud-crash</t>
  </si>
  <si>
    <t>rant,covid19,darkmode,corona,lightmode</t>
  </si>
  <si>
    <t>{u'url': u'https://img.devrant.com/devrant/rant/r_2450932_Pw2Tc.jpg', u'width': 800, u'height': 908}</t>
  </si>
  <si>
    <t>Bhai ne bola karne ka matlab karneka...</t>
  </si>
  <si>
    <t>Finally I made some progress with SIR model for the spread of corona. That was hell amount of CPU hours, but now I've got right optimisation method for ODE parameters. Check out our website koronavirus.cz (only in Czech). Looking forward to implement SIRD with quarantine.</t>
  </si>
  <si>
    <t>coding/pandemic-model</t>
  </si>
  <si>
    <t>rant,corona,marketing mistake</t>
  </si>
  <si>
    <t>This pandemic at the moment. Maybe it was caused by a marketing mistake. I mean, when I hear Corona, I instantly think of a nice relaxed evening admist friends. 
It does not wake the desire to isolate myself.
Here are a few names that would have created the desire to isolate oneself: Asian, Milf, Ebony, Interracial, Teen.</t>
  </si>
  <si>
    <t>self-isolation</t>
  </si>
  <si>
    <t>rant,covid-19,future,covid,covid19,corona</t>
  </si>
  <si>
    <t>Well, will see where the future brings my company. Many of our customers had to close down. 
They told us that we might have to work much less.</t>
  </si>
  <si>
    <t>job/clientloss</t>
  </si>
  <si>
    <t>joke/meme,tcp,udp,networks,meme,joke,pun</t>
  </si>
  <si>
    <t>Due to Coronavirus (COVID19) all TCP applications are being converted to UDP to avoid handshake.</t>
  </si>
  <si>
    <t>handshake</t>
  </si>
  <si>
    <t>devrant</t>
  </si>
  <si>
    <t>I have coronavirus. Went to ER because I couldn't breathe Sunday night. Thought I was fucked. I decide to try to work a couple hours today because I'm getting restless. I'm an associate and have been on a project about a month. No prior software job.
Anyway. They ask me to clone a repo and run some tests. Cool, I can do that. They give me another example to look at to make sure I'm running the test right. Except the test files aren't attached to the email nor is the path to them provided.
I ping the other associate developer on Skype and ask for the test files and get a passive aggressive response that they're in the email. No, they're not you fuck stick, hence why I'm fucking asking you, and given that I almost fucking died a couple days ago, you should be fucking grateful I even logged on. Motherfucker.
Ok I feel better now.</t>
  </si>
  <si>
    <t>health/virus-infected</t>
  </si>
  <si>
    <t>relationship/coworker</t>
  </si>
  <si>
    <t>Co-worker presented her work by sharing her screen. She forgot to unshare. 
She proceeded to open Chrome and search: "Can I sue co-worker if I get coronavirus because he coughed?"
Another employee said: "Your screen is showing" :/</t>
  </si>
  <si>
    <t>legal</t>
  </si>
  <si>
    <t>rant,social distancing,coronavirus</t>
  </si>
  <si>
    <t>{u'url': u'https://img.devrant.com/devrant/rant/r_2431407_VkB2s.jpg', u'width': 423, u'height': 751}</t>
  </si>
  <si>
    <t>Social Distancing is now a good thing.
Suddenly, my greatest skill is in high demand.</t>
  </si>
  <si>
    <t>rant,devlife webdev hours coronavirus</t>
  </si>
  <si>
    <t>*company introduces no overtime pay during coronavirus*
"I've hit my monthly hours so what we doing for the rest of the month?"
Boss: "basically, we thought you could work for free" 😂 😂</t>
  </si>
  <si>
    <t>job/overtime</t>
  </si>
  <si>
    <t>finance/income</t>
  </si>
  <si>
    <t>joke/meme,vpn,wfh,coronavirus</t>
  </si>
  <si>
    <t>Turns out the only thing that was ever needed in order to get IT to fix the VPN was a pandemic outbreak.</t>
  </si>
  <si>
    <t>IT/vpn</t>
  </si>
  <si>
    <t>joke/meme,wk199</t>
  </si>
  <si>
    <t>Due to the coronavirus we are currently required to develop all our web services with SOAP and sanitise all our input for at least 20 seconds.</t>
  </si>
  <si>
    <t>coding/security</t>
  </si>
  <si>
    <t>{u'url': u'https://img.devrant.com/devrant/rant/r_2417560_bdpEG.jpg', u'width': 800, u'height': 468}</t>
  </si>
  <si>
    <t>How to protect yourself from coronavirus</t>
  </si>
  <si>
    <t>joke/meme,playstore,blacklisting</t>
  </si>
  <si>
    <t>{u'url': u'https://img.devrant.com/devrant/rant/r_2423375_LoHhU.jpg', u'width': 400, u'height': 800}</t>
  </si>
  <si>
    <t>This is what I call a quick fix.
If (searchTerm == "coronavirus") {
  return null;
}</t>
  </si>
  <si>
    <t>coding/search</t>
  </si>
  <si>
    <t>random,coronavirus</t>
  </si>
  <si>
    <t>{u'url': u'https://img.devrant.com/devrant/rant/r_2428513_bYfyP.jpg', u'width': 799, u'height': 869}</t>
  </si>
  <si>
    <t>The irony 😂</t>
  </si>
  <si>
    <t>conference</t>
  </si>
  <si>
    <t>You know what, I'm out of devRant until Coronavirus is over. I can't take one more repost of the TCP UDP handshake shit.</t>
  </si>
  <si>
    <t>random,coronavirus,eurovision</t>
  </si>
  <si>
    <t>Coronavirus is the new Eurovision. Italy is winning so far!</t>
  </si>
  <si>
    <t>eurovision</t>
  </si>
  <si>
    <t>Shout-out homie Coronavirus for scaring people into not coming into uni. Library's actually quiet for once.</t>
  </si>
  <si>
    <t xml:space="preserve">university </t>
  </si>
  <si>
    <t xml:space="preserve">quiet </t>
  </si>
  <si>
    <t>rant,!dev</t>
  </si>
  <si>
    <t>Gets severe vertigo when laying down starting yesterday. Most likely because I worked 110 hours last week.
Brain: “coronavirus, panic”
Not even a hypochondriac but even I’m a little on edge because of the plague.</t>
  </si>
  <si>
    <t xml:space="preserve">politics </t>
  </si>
  <si>
    <t>China</t>
  </si>
  <si>
    <t>overwork</t>
  </si>
  <si>
    <t>Fuck Coronavirus and fuck the person, responsible for the outbreak.
The local commiccon, linux-days and my working-period at a location on the other side of Germany got canceled.
My complete weekend just got annihilated.</t>
  </si>
  <si>
    <t>comicon</t>
  </si>
  <si>
    <t xml:space="preserve">cancellation </t>
  </si>
  <si>
    <t>antivirus</t>
  </si>
  <si>
    <t>random,covid-19,coronavirus</t>
  </si>
  <si>
    <t>{u'url': u'https://img.devrant.com/devrant/rant/r_2433522_wefCr.jpg', u'width': 799, u'height': 695}</t>
  </si>
  <si>
    <t>A shoutout to all the cool guys and gals who are not afraid of covid-19 and see no reason to be careful or take all (any) the safety measures available...
A shoutout to all the cool kids who claim to believe that this is "just a flu".
Feast your eyes on this comparison. We have that low deaths rate (so far) ONLY because we are taking this shit seriously and we take all the precautions we can. Now imagine if the Infected numbers were as high as the Spanish flu -- 33% of the population? Numbers start to get real scarry when you start making conversions to absolute values. considering mortality rates this "just a flu" is the most lethal of all the major flu pandemics since late 19th century (according to this ref.)
Guys, gals, non-binaries, stay safe. Care for yourselves and peeps around you.
src: https://wikiwand.com/en/...</t>
  </si>
  <si>
    <t>pandemic</t>
  </si>
  <si>
    <t xml:space="preserve">contraction </t>
  </si>
  <si>
    <t>devrant,coronavirus,java</t>
  </si>
  <si>
    <t>Devs: *talking about coronavirus
Sysadmin: well it looks like the garbage collector in action</t>
  </si>
  <si>
    <t>garbage collector</t>
  </si>
  <si>
    <t xml:space="preserve">system administrator </t>
  </si>
  <si>
    <t>rant,api,endpoint,soap,coronavirus</t>
  </si>
  <si>
    <t>I feel like Coronavirus related API endpoints should only be made available using SOAP</t>
  </si>
  <si>
    <t>API</t>
  </si>
  <si>
    <t>REST</t>
  </si>
  <si>
    <t>SOAP</t>
  </si>
  <si>
    <t>Coronavirus has made the price of computer hardware skyrocket 😭😭😭</t>
  </si>
  <si>
    <t xml:space="preserve">hardware </t>
  </si>
  <si>
    <t>price hike</t>
  </si>
  <si>
    <t>crypto mining</t>
  </si>
  <si>
    <t>terminal</t>
  </si>
  <si>
    <t>joke/meme,covid-19,coronavirus</t>
  </si>
  <si>
    <t>{u'url': u'https://img.devrant.com/devrant/rant/r_2428785_qN5YL.jpg', u'width': 500, u'height': 500}</t>
  </si>
  <si>
    <t>I hate remote working</t>
  </si>
  <si>
    <t>rant,fucking coronavirus</t>
  </si>
  <si>
    <t>Well, the hackathon I was going to attend tomorrow just got postponed due to fucking Coronavirus concerns.
Fuck this shit.</t>
  </si>
  <si>
    <t>hackathon/postponed</t>
  </si>
  <si>
    <t>rant,majority non-dev posts,facebook tier posts,ad infinitum,more like coronarant amirite,shitty memes,reposts</t>
  </si>
  <si>
    <t>Holy fucking shit devRant has literally become Facebook. I guess Coronavirus really can ruin everything... What's next, people going to start giving out their names and posting of photos of their ugly kids?</t>
  </si>
  <si>
    <t>facebook</t>
  </si>
  <si>
    <t>rant,annoying people,ssh</t>
  </si>
  <si>
    <t>Should’ve posted this after it happened, but it requires a bit of background anyway. 
There’s this guy that oversees our OpenStack environment. My team often make jokes and groan about him in private because he’s so overbearing. A few months back, he had to take us to our data center to show us our new racks, and he kept saying stupid stuff like “you break this and it costs me $30,000” as if he owns everything. He’s just... one of THOSE people. Always speaks in such a condescending way. We make jokes that he is our “best friend”. 
Our company is shifting most of our products to the cloud in response to the coronavirus (trying to make it an opportunity for “innovation”). This has involved some structural and responsibility changes in our department, and long story short, I’m now heading the OpenStack environment alongside other projects. 
This means going through grueling 1-on-1 meetings with our “best friend”. It’s not too bad, I can be pretty patient with people, so I didn’t mind too much at first. Then a few things happened. 
1. He sent a shared folder that he owned containing info related to the environments. Several documents were outdated and incomplete, so I downloaded them, corrected them, and then uploaded the documents to my teams file share, as I was supposed to since we now own the projects. 
2. Several files were missing, and when I asked about them, he said “Oh, did you refresh the browser?”. I told him no, that I downloaded them locally and republished them to my teams server, because he was supposed to hand everything off to us at once. He says “Well, silly, how are you going to get updates if you’re looking at them locally?” and kind of chuckles at me like I’m stupid. 
3. He insists on training me how to remote into one of the servers to check on cluster space, which in itself is fine. I understand others wanting to make sure things will be done right by the people who come after them. But he tells me to download SuperPutty. I tell him, “oh no, that’s alright. I don’t need putty”. He says “oh cool, what tool do you use for ssh?”. I answer him “Just Git. If I want to I can use a CentOs bash terminal too, because we have WSL installed”. He responds “You can’t ssh through Git”. 
I was actually a little shocked. I didn’t know if he was serious or not so I was silent for a few seconds before hesitantly saying “yes you can”. He says “this is news to me” and I so I tell him “every single one of our build jobs fetches code from Git with ssh” and he seemed genuinely shocked and surprised by that.... so then it occurs to me to show him that you can ssh in Powershell and that REALLY blew his mind. He would not shut up about it for several minutes. I was amused until it just got annoying. 
Needless to say, my team had been previously teasing me about having to work with him, so they found it hilarious when I told them afterwards.</t>
  </si>
  <si>
    <t>git/ssh</t>
  </si>
  <si>
    <t>powershell/ssh</t>
  </si>
  <si>
    <t>github/data</t>
  </si>
  <si>
    <t>community/shutup</t>
  </si>
  <si>
    <t>rant,coronavirus,wk199</t>
  </si>
  <si>
    <t>You guys work from home because of coronavirus?
Me on the other hand, have to work on weekend on my desk to finish an urgent project, it’s for the ministry of education (who closed all schools and launched an online courses) to monitor the effectiveness of the new platform and fix some bugs on it.</t>
  </si>
  <si>
    <t>work life balance/weekend-work</t>
  </si>
  <si>
    <t>job/government</t>
  </si>
  <si>
    <t>bug/fix</t>
  </si>
  <si>
    <t>rant,wk199,coronavirus</t>
  </si>
  <si>
    <t>So I'm in Italy, close to Milan, the biggest infected zone in the whole country.
I'm still going to work as we're in 2 people in the office and we're alone in a 90 square meters office, so no big deal after all.
My city is actually empty right now, so I'm just going from home to work speeding on my motorcycle (no really that speeding, since my motorcycle isn't that powerful)
So nothing really changed actually and I'm still working the same way I did before</t>
  </si>
  <si>
    <t>job/atoffice</t>
  </si>
  <si>
    <t>random,metarant,opinion,thanks devrant,coronavirus</t>
  </si>
  <si>
    <t>I’m quite new to devRant, but it’s really growing on me.
I found a respectful, helpful and joyful community and I’m just glad to have found it in this difficult period of coronavirus.
I wish you all to go through and stay healthy!</t>
  </si>
  <si>
    <t>devrant/new</t>
  </si>
  <si>
    <t>devrant/community</t>
  </si>
  <si>
    <t>rant,don't steal my shit,coronavirus,gin,revenge,alcoholic</t>
  </si>
  <si>
    <t>So this happened. Small surprise at the end.
Today after inspecting the stock, my spouse and I suspected that my MIL's partner has been helping himself to our gin. Since starting isolation at our Summer home almost 3 weeks ago, we've had 2 glasses each but almost 2/3rds of our 1L bottle is gone. Neither of us noticed because the bottle has been at the back of the fridge but today I spotted how empty it was. We're supposed to be the only 2 people (out of 4) who drink spirits and my MIL doesn't drink at all.
My MIL's partner on the other hand is a 77 year old alcoholic curmudgeon bastard. I honestly haven't met a more detestable man his age and if it wasn't for the fact that he spends 90% of the day in the garage with the lathe, we'd probably have had a row or two. This guy is capable of everything from undressing in the fucking kitchen in the company of others to putting his socks on the dinner table. God knows what the actual fuck my MIL is thinking but seeing as she's 69 this year it's a bit late to cut and run.
Anyway so this fucker has been stealing my gin and this ain't any old gin but a premium, imported brand that takes 4 weeks to get delivered. I got a bottle in preparation for this whole isolation fiasco and this cunt has made away with about half of it all on his own.
So I poured the remainder into another bottle and I replaced the missing amount of gin with E10 Unleaded petrol. Yeah that's right petrol, the kind that goes in cars.
I actually forgot about it because nothing happened for about 2 days. But this morning we woke up to him choking in the kitchen with the bottle on the table. Had to hide the grin on my face at a seconds notice. Didn't even exchange a single word, he just went into the shower to rinse his mouth out and brush his teeth hahahahahaha. Want to know the best part? I bought the cunt A FIFTY PACK of double strength beers before we arrived for quarantine, as a surprise present. A fucking 50 pack! Obviously to sweeten the fact that while we'd rather be elsewhere, at least we've manners and plan to get along. He drank em all in under 2 weeks. The spirits were mine. He knew this and he's agreed with my MIL to only drink beer anyway. He didn't touch any of the wine that's been had and none of the champagne in storage. Nope, just helped himself to my imported spirits. Would have been happy to give him a glass or two if he'd asked me in confidence, but stealing? Fuck right off. 
Anyway fucker woke us all up with his choking and no less starting off the day with a swig of pythoninrelay's precious hooch huh? Certainly not the breakfast of champions. Was prepared for a shitstorm but he didn't have the balls to say anything, least of all even dob me in to his MIL.
Asshole. We're leaving on Friday and you couldn't be a decent human being for 2 whole fucking weeks. You're lucky it wasn't ricin. Prick.
Edit: Really I'm so fucking done with this virus. At this point I'd rather get it, get sick, get over it and get on with my life but coming this far and still being 100% healthy. I'm trying not to spit in the face of those who've got ill or worse. In any case we're off to our own place again and I can't wait to have my space back. Another bottle coming in the mail but who knows when I'll get it...</t>
  </si>
  <si>
    <t>Alcohol</t>
  </si>
  <si>
    <t>rant,wk199,not company,school</t>
  </si>
  <si>
    <t>*sends out email about Coronavirus and suggests not being close to many people*
*immediately invites entire grades 9, 10, 11 and 12 to talk about how filming yourself throwing teachers is bad for half an hour*
Fuck you.</t>
  </si>
  <si>
    <t>beggar</t>
  </si>
  <si>
    <t>IT project</t>
  </si>
  <si>
    <t>Facial recognition</t>
  </si>
  <si>
    <t>rant,wankers,coronavirus,rage</t>
  </si>
  <si>
    <t>I take the train well out side of rush hour when the trains are about half empty (though most seats taken). I have to come in because it's not like I can afford to have a workspace comparable to the cockpit of the millennium falcon both at home and at work.
I don't believe going into a panic about coronavirus but take obvious basic precautions to at least reduce the chance and slow the spread and that should do a good amount to reduce overloading the system. I kid you not, at this point medical facilities are considering buying diving equipment for enriched O2 supplies to keep up.
Today, as usual, some fucking piece of shit cunt twat psycho beggar that literally needs to be in an asylum with a massive fucking great gob of snot dangling out his nose is going up the entire train, every carriage, begging groping every hand rail along the way and potentially exposing several hundred people every hour.
I told this sorry sack of shit, surprisingly politely, that he'll end up rapidly spreading coronavirus if he keeps going all the way up and down the carriage like that. After he's fucking muttering on trying to make people feel bad about fucking ignoring him not being all caring and shit and then doesn't give a shit about giving everyone coronavirus after fucking waltzing down the entire fucking length of the train his pockets stuffed with coin. Then he threatens to assault me. I was fucking this &gt; &lt; far away from unleashing a life changing beat down and kicking his ass off the train with no pain or injury spared.
At the same time, that piece of scum waste of skin the mayor has apparently informed the public that you can't get coronavirus on the train or buses. How the fuck did he come to that conclusion? Is this really happening? How can something that clinically fucking thick as shit be our lord and master?
I fucking thought the great toilet paper rush was brain dead. Jesus fucking Christ and people voted for this fucking championship moron. Why don't they just all save themselves the fucking hassle and all march themselves off a fucking cliff?
These dumb shits without two neurons to rub together only need to put a dozen or so plain clothed police offices on the trains to catch these fuckers.
Why am I even fucking paying taxes? Where's it all fucking going? Another fucking lets give a billion quid to Fujitsu fucking failed IT project again I bet. Can't people bloody do anything these days? Does there have to be an app for fucking everything?
Someone should make a fucking facial recognition app so I can snap a shot of these fuckers and then if one of these fucking passes the phone camera anyone else with the app it'll set of there's a fucking imbecile in the vicinity alert.
These people need to be dragged out into the street, lined up against the wall and shot. No remorse. Toss them in a pit, cover it with dirt and be done with it. Why even bother with the execution? Throw them down the hole and fill it with dirt.
You don't have to go mental like it's the plague but people could at least show some fucking common sense, common decency and basic decorum. Even minimal measures, is that much to ask? Absolute scum of the Earth. How we even allow them to walk to Earth I do not fucking know.</t>
  </si>
  <si>
    <t>A Coronavirus tracker made with Vue and stuff. Gave me the opportunity to learn Vue. Pretty cool</t>
  </si>
  <si>
    <t>Javascript</t>
  </si>
  <si>
    <t>learning</t>
  </si>
  <si>
    <t>rant,covid19,wk200,aussies don't do isolation well,shutting down the nation,nbn won't handle this shit</t>
  </si>
  <si>
    <t>Well that's it folks,
Australia has started to shutdown and become the isolated island it once was again, even more so with states shutting down independently.
Atleast we have the intern - 
fuck, got to reboot the modem... ... ... ... ... ... ... ... 
where was i, oh yea -
internet right? It's not like the NBN wasn't designed to have every fucking Aussie using it at once or anything 🙄
https://abc.net.au/news/2020-03-22/...</t>
  </si>
  <si>
    <t>Lockdown</t>
  </si>
  <si>
    <t>intern</t>
  </si>
  <si>
    <t>Australia</t>
  </si>
  <si>
    <t>internet connection</t>
  </si>
  <si>
    <t>Politics</t>
  </si>
  <si>
    <t>{u'url': u'https://img.devrant.com/devrant/rant/r_2429552_4F4b1.jpg', u'width': 800, u'height': 800}</t>
  </si>
  <si>
    <t>authentication</t>
  </si>
  <si>
    <t>All of a sudden every engineer at my work is a biochemist and talking about how the world is ending due to the Coronavirus. 
Shut up. Wash your hands. Wipe down your laptop keyboard. Don't lick your hands after touching a surface. Don't touch your face. Just be cautious.</t>
  </si>
  <si>
    <t>work culture</t>
  </si>
  <si>
    <t xml:space="preserve">employee/workplace </t>
  </si>
  <si>
    <t>I just found out that my uncle and aunt have got coronavirus. My cousins now are at my grandparents. I am scared because me and my dad have athsma, so we are pretty much in danger. All I want to say is:
stay home, this shit is real</t>
  </si>
  <si>
    <t xml:space="preserve">infection </t>
  </si>
  <si>
    <t xml:space="preserve">sanitizer </t>
  </si>
  <si>
    <t>rant,wk199,git,github,covid19,lockdown</t>
  </si>
  <si>
    <t>For different reasons, this outbreak of coronavirus lead me to learn how to use git efficiently (never had to before, as I work mostly alone). In two days I learned to fork, branch, pull, push, ... I feel like I really accomplished something for myself.
Oh and I also started to collaborate to a shiny app in R. Any way is good to keep my mind off the fact of being in lockdown in a foreign country.
Stay positive people! :)</t>
  </si>
  <si>
    <t>rant,coronavirus</t>
  </si>
  <si>
    <t>@dfox can we have a downvote reason that is just ‘Coronavirus’? This is without a doubt the most fucking boring topic, I would pop a bottle of champagne if I never had to read a post ever again mentioning this wretched virus...</t>
  </si>
  <si>
    <t>alcohol</t>
  </si>
  <si>
    <t>regex</t>
  </si>
  <si>
    <t>If people don't end up putting "Coronavirus Survivor" in their Twitter bio's after this shit is done, I'll be very surprised.</t>
  </si>
  <si>
    <t>twitter</t>
  </si>
  <si>
    <t>joke/meme,lenovo,fail,coronavirus</t>
  </si>
  <si>
    <t>{u'url': u'https://img.devrant.com/devrant/rant/r_2436125_Hk8SB.jpg', u'width': 799, u'height': 449}</t>
  </si>
  <si>
    <t>It certainly is, Lenovo. It certainly is...</t>
  </si>
  <si>
    <t>laptop</t>
  </si>
  <si>
    <t>ram</t>
  </si>
  <si>
    <t>rant,javascript</t>
  </si>
  <si>
    <t>Junior developer: I have been using JavaScript for the last three years. Can I do something to improve? 
Me: It is as dangerous as coronavirus but you can recover.</t>
  </si>
  <si>
    <t>danger</t>
  </si>
  <si>
    <t>rant,ap,success story,repeater,quarantine,wifi,centos,hotspot,custom router,coronavirus,custom,router</t>
  </si>
  <si>
    <t>## Building my own router
IT HAS ALREADY PAID OFF!!!!!
So I (with my fam) have evacuated from the capital of Lithuania into a distant place - much smaller, where average age is prolly &gt;30 or even &gt;40 years. I live in a village now. In a house with very good neighbours. In fact these neighbours own that house :D
Back to the point.
So these neighbours used to share their wifi (w/ internet) between the two houses. They have the line, the mian router has quite a strong antenna and that other house has 2 repeaters: 1 on the outside wall and another one -- indoors. Sepeaters are connected sequentially, i.e. the indoors one is repeating the outdoors one. ikr....?
The first day was alright. We settled in, got everything set up wifi-wise. Peachy.
The second day repeaters refused to issue a DHCP IP. That's something, right? Alright, nvm - I don't mind setting up static IPs. In fact I prefer them over the DHCP magic!
And by the noon both repeaters were connectable but neither of them could provide internet connection... We that sucks! I restarted both of them a few times, neighbours restarted their main router -- still no luck.
Here comes my router [God am I happy with this purchase and the whole idea of a customized router!!! Thanks @hakx20!].
I brought it outside, plugged it in. Connected to it through it's hotspot, used nmcli to connect to neighbours' main router with an internal wifi card (that shitty mPCIe operating in USB mode. yes, the same one, manufactured in 2003. Yes, in g mode.). A couple of iptables rules for traffic forwarding et voila! I have built my own repeater! And tomorrow I can WFH w/o any issues.
Yes, hardware routers are faster and easier to maintain. Yes, hardware routers are cheaper and usually have nicer bells and whistles. But when hardware fails you and the last thing you want is going to the public (shop), soldering rod won't help you. A software solution becomes the easiest to set up, considering you know how to.
Boi am I so happy about my purchase! CentOS router FTW!
P.S. even though we've fled the city we are responsible citizens and we've self-quarantined ourselves for the 14 days period. No local person any closer than 10 meters for the whole period until we're cleared. Being away from the city gives us sooo much freedom! Especialy now, when cities are shitting bricks in fear.</t>
  </si>
  <si>
    <t>internet</t>
  </si>
  <si>
    <t>router</t>
  </si>
  <si>
    <t>random,telegram bot,bot,telegram</t>
  </si>
  <si>
    <t>{u'url': u'https://img.devrant.com/devrant/rant/r_2386920_z6aN4.jpg', u'width': 492, u'height': 998}</t>
  </si>
  <si>
    <t>Recently I made a telegram bot to get latest news and discussions from reddit about coronavirus. 
Also it can give the number of cases and deaths in infected countries.
Stay safe!
@coronaexe_bot
https://t.me/coronaexe_bot</t>
  </si>
  <si>
    <t>bot</t>
  </si>
  <si>
    <t>devrant,work,wfh,hiring,employment,coronavirus,interview</t>
  </si>
  <si>
    <t>Well in a somewhat bullshit cruel twist of fate. My girlfriend just received and negotiated one of the best job offers I think a junior UI/UX designer could possibly get. In fact, her salary offer and bonus commission program tells me that she's not to be considered a junior any longer. 6 months ago she was a Dr. of Philosophy (ethics, metaphysics), now she's a UI/UX and Front End Engineer after roughly 6 months making more than double what she was getting in humanities.
So I left my job 24h ago for the next 2 months (I've been put off for 2m because I'm an on-site consultant and we don't do WFH) and she's walking into a new job that's more than twice as good as her old one. Thank fuck she's my partner otherwise I'd be hella jealous right now.
Glad that some companies are still hiring during this time, gives me hope for doing some freelance whilst everything goes to hell in a handbasket. At least we'll still be rolling in the dough unless things get worse, aaand they probably will. So a little reluctant to reach for the Blue Label at this stage.</t>
  </si>
  <si>
    <t>UI developer</t>
  </si>
  <si>
    <t>employment</t>
  </si>
  <si>
    <t>hiring</t>
  </si>
  <si>
    <t>joke/meme,f9 delayed,please stop making these</t>
  </si>
  <si>
    <t>{u'url': u'https://img.devrant.com/devrant/rant/r_2430918_oLJas.jpg', u'width': 687, u'height': 999}</t>
  </si>
  <si>
    <t>Atleast something good is happening because of coronavirus.</t>
  </si>
  <si>
    <t>movie</t>
  </si>
  <si>
    <t>Only you dumb cunts could turn Coronavirus into a tech repost. Fuck you.</t>
  </si>
  <si>
    <t>Do I have to mention that you should prepare for the global economic collapse caused by the coronavirus rather than the coronavirus itself?
It seems everyone forgets that a quick death is more comfortable than living a long, miserable life in debts or starving to death.</t>
  </si>
  <si>
    <t>So it was just announced that a lot of people from places such as schools, educations, and a lot of workplaces will be in quarantine for like 2 weeks. 
Literally everyone from my old place i was "working at" basically got 2 weeks "of holiday" as well as my entire familiy expect from my dad due to this overhyped fancy flu called coronavirus.
So yeah its fucking great to know i have to work for a salary with a ridiculous tax rate, while everyone i know gets 2 weeks of relaxing time.
To understand the bullshit, get that my salary increased by 100% from the last place (was pretty shit before, but is pretty good now) so to understand the bullshit 
(in the raw amount itself, i calculated that the amount i pay is 5x the amount as i paid before) so by the end even with 100% increasement, i barely get like 45% extra in my own pocket.
So yeah i have to work and still being "considered" a slacker by this "great society" while everyone can just relax and get paid for it. (not that i mind i have to work, i actually love it and the place i work is great)
I find it fucking funny how the government first thought about it could be a problem now, but didnt mind that our fellow citizens that returned from china and infected areas in italy etc, just freely could walk around.
I cant fucking wait for this coronavirus hype to die out.</t>
  </si>
  <si>
    <t>salary</t>
  </si>
  <si>
    <t>rant,uk,currency,covid-19,stock market,coronavirus,rage</t>
  </si>
  <si>
    <t>Bought something from the UK for just under €1000 about 2 weeks ago. Had to return it the same day because it was faulty when it arrived. 
Finally got my refund today, LESS €120 EUROS thanks to fucking Coronavirus and the sinking sack of shit the Pound Sterling is!
FUCK YOU QUEEN LIZZY!
I literally had this thing in my possession for not even THREE hours before I sent it back in priority post. I got a refund the same day it got delivered (today). Difference in pound when I got it (0.8411) vs. now (0.9521).
Holy fuck at this point I'd rather be sick! It's like wiping your ass with €100 and some change! Pissed away! Plus the worst thing is the seller doesn't feel a thing, he gets the exact same amount of money back. The only way he'd lose is if he uses that money to buy foreign currency (or an item in foreign currency). If he spends it at the local Costco he ain't lost shit.
Since when the fuck does FIAT currency float and sink as quickly as fucking Bitcoin!? FUUUCK!!! Fuck this shit, I buy everything now in Euros! No other country gets my money!
Hold up. Let me just run down to my money farm and grab some extra money off the money tree like they're doing in wallstreet right now!</t>
  </si>
  <si>
    <t>bitcoin</t>
  </si>
  <si>
    <t xml:space="preserve">currency </t>
  </si>
  <si>
    <t>rant,intelligence,thought,coronavirus</t>
  </si>
  <si>
    <t>{u'url': u'https://img.devrant.com/devrant/rant/r_2433212_wV4NQ.jpg', u'width': 720, u'height': 687}</t>
  </si>
  <si>
    <t>"The one who stayed away saved all the rest "
We can relate this to recent Covid-19 development.</t>
  </si>
  <si>
    <t>infection</t>
  </si>
  <si>
    <t>rant,coronavirus,handshake,ssl</t>
  </si>
  <si>
    <t>{u'url': u'https://img.devrant.com/devrant/rant/r_2436498_Cx1nt.jpg', u'width': 486, u'height': 999}</t>
  </si>
  <si>
    <t>SSL denied to shake his hand</t>
  </si>
  <si>
    <t>social distancing</t>
  </si>
  <si>
    <t>SSL</t>
  </si>
  <si>
    <t>apocalypse</t>
  </si>
  <si>
    <t>food delivery</t>
  </si>
  <si>
    <t>!dev
I'm stuck in another country because of coronavirus, living in my mother in law's house, which is a church.
this church has two levels. while we are in the higher level, the lower level is being rented to some women that I hadn't seen since I've been here.
there is a library at the lower level next to their rooms and I'm using it to work because I can't focus with all the chatter in the upper level.
second day of work and 2 hours into coding, I get my balls held onto my legs. Trust me, I had just taken a proper shower, and I don't sweat a lot, it's just my balls being balls.
Naturally I try to separate said balls from my legs with my balls. Guess who the fuck I see passing through. One of these women.
Jesus fucking christ. What a good first fucking impression. Me with my hand in my fucking crotch.</t>
  </si>
  <si>
    <t>religion</t>
  </si>
  <si>
    <t>random,stock market,coronavirus,pasta</t>
  </si>
  <si>
    <t>Pasta company stocks grow 40% today.
Whole stock exchange rate of return is -40%. 
1 pasta company stock is now worth 7.5 energy company stock.</t>
  </si>
  <si>
    <t>stock market</t>
  </si>
  <si>
    <t xml:space="preserve">finance </t>
  </si>
  <si>
    <t>We pretty much all agree that we're all fucked and the spread isn't going to stop or slow down because at the end of the day people don't give a fuck until it's too late. My department doesn't have any clients from China, Italy, Korea etc. at the moment so no changes for us, but my coworkers in another department have been grounded until further notice. No one really seems to give a shit about the virus or not being able to meet clients directly because of it though.</t>
  </si>
  <si>
    <t>employee/workplace</t>
  </si>
  <si>
    <t>{u'url': u'https://img.devrant.com/devrant/rant/r_2431900_UEZvm.jpg', u'width': 734, u'height': 608}</t>
  </si>
  <si>
    <t>$8 for stoping the coronavirus</t>
  </si>
  <si>
    <t xml:space="preserve">recruiter </t>
  </si>
  <si>
    <t>economy</t>
  </si>
  <si>
    <t>recession</t>
  </si>
  <si>
    <t>question,recession recruiters</t>
  </si>
  <si>
    <t>I am a senior dev, so I’m used to deleting 2 recruiter e-mails per day, not really thinking about them.
The last 3 weeks, however, dead silence in my Inbox.
Coronavirus? Recession? Or have I managed to get on a blacklist?
I don’t believe that recruiters learned not to spam.
Do you guys observe the same?</t>
  </si>
  <si>
    <t>random,satire,it's that time of the year,pandemic,coronavirus</t>
  </si>
  <si>
    <t>A global pandemic - it's the time of the year when you can legally enter Bank premises wearing a mask w/o drawing any attention.
It's the time of the year when every crime is carried out by "criminals wearing a mask"</t>
  </si>
  <si>
    <t>airplane</t>
  </si>
  <si>
    <t>flight</t>
  </si>
  <si>
    <t xml:space="preserve">pandamic </t>
  </si>
  <si>
    <t>joke/meme,coronavirus,wk201,python</t>
  </si>
  <si>
    <t>{u'url': u'https://img.devrant.com/devrant/rant/r_2445122_AHu8v.jpg', u'width': 568, u'height': 526}</t>
  </si>
  <si>
    <t>Practice social distancing to minimize the spread of CoronaVirus.
In this view, the Python logo should be updated temporarily.</t>
  </si>
  <si>
    <t>rant,clusterfuck</t>
  </si>
  <si>
    <t>Our team lead was promoted to manager a few months back. Our VP/Director was fired a few months later. Our manager got our team a call today; the business is making a ton of money due to the Coronavirus fears. The company hasn't mandated any work-from-home policies yet. We're in a big city (Chicago/Downtown) so it feels irresponsible.
Our manager has complained about how he has no manager to ask questions; how every person is MIA (now he should know how we feel about him; but I don't think he realizes how absent he is).
One of my remote workers send a message, "This is a total clusterfuck" 
Yea...</t>
  </si>
  <si>
    <t>random,double fucked,coronavirus</t>
  </si>
  <si>
    <t>First case of Coronavirus in my Country 🇬🇭. This is going to be a tough one since customary, we greet by shaking hands and our public transportation system...</t>
  </si>
  <si>
    <t>random,marvel,coronavirus,hacking</t>
  </si>
  <si>
    <t>Coronavirus is starting to turn me into a pentest hulk 😂</t>
  </si>
  <si>
    <t>hacking</t>
  </si>
  <si>
    <t>rant,question,discussion</t>
  </si>
  <si>
    <t>So I work at this place that primarily does games for training purposes using Unreal Engine and C++. I've been doing web development there in React and JavaScript. Our client wants us to transition to making the games playable in the browser (partially because of Coronavirus and the need for remote work / training). This is possible with Unreal, as there's a way to export a project to be played in a browser (Emscripten to compile C++ into JavaScript), though this feature was recently deprecated in a recent release of Unreal. The package size is ridiculous though, and for a very small proof of concept project we created, the package for the game totalled ~160 MB. This is for what was effectively a 2d game made with 3d assets. On a good internet connection, this takes about a full minute to load the game into the browser page. This is where the rant begins: it seems silly to me to be developing browser games in this way, and that we should switch to a browser specific option like Three.js with other tools. My coworkers on the game dev side of things don't know much at all about web development, and I've been trying to convince them that the package size is way too big. The browser games we'll be developing are going to be in very short development cycles, apparently one per week... So it seems like yet another reason why using Unreal is overkill here, and could slow our development speed, even compared to learning a new JS 3d library. The game devs tend to be very dismissive about the package size, making comparisons to the usual massive binary files they regularly deal with. Thanks for the read, this was my first post on DevRant. What do you guys think?</t>
  </si>
  <si>
    <t>javascript</t>
  </si>
  <si>
    <t>C++</t>
  </si>
  <si>
    <t>rant,covid,hackathon,slack,s3,google cloud vision,python,tdd,aws,tesseract,textract,covid-19 global hackathon</t>
  </si>
  <si>
    <t>Story of a first-time hackathon.
So, I took part in the COVID-19 Global Hackathon.
Long story short, I got excited at OCR and just went with the most challenging challenge - digitizing forms with handwritten text and checkboxes, ones which say whether you have been in contact with someone who could have Coronavirus. 
And, unsurprisingly, it didn't work within 4 days. I joined up with 2 people, who both left halfway through - one announced, one silently - and another guy joined, said he had something working and then dissapeared.
We never settled on a stack - we started with a local docker running Tesseract, then Google Cloud Vision, then we found Amazon Textract. None worked easily.
Timezone differences were annoying too. There was a 15-hour difference across our zones. I spent hours in the Slack channel waiting.
We didn't manage the deadline, and the people who set the challenge needed the solution withing 10 days, a deadline we also missed. We ended up with a basic-bitch Vue app to take pictures with mock Amazon S3 functionality, empty TDD in Python and also some OCR work.
tbh, that stuff would've worked if we had 4 weeks. I understand why everyone left.
I guess the lesson from this is not to be over-ambitious with hackathons. And not to over-estimate computers' detection abilities.</t>
  </si>
  <si>
    <t>OCR</t>
  </si>
  <si>
    <t>rant,employment ethics</t>
  </si>
  <si>
    <t>So my first rant is about my current job. I got out of college after a year doing basic research on a SBIR/NASA grant. Nothing too interesting but great entry-level experience on sub-sustenance wages based on the cost of living in 1971.. And finally got that great offer to work with an IoT company for a living wage, with a chance to really flex my hard earned skills, and maybe even the ability to afford medical insurance while paying my rent on time! 
They said 'network &amp; software engineering', but my only projects are graphic design for sales copy with a guy who thinks FourSquare is a website hosting service.
They said 'full time', but in reality it isn't. 
They said $50k a year, but apparently their mouths wrote a check that they don't have bank to cash.
The guy who approves my projects is taking a vacation because of the coronavirus panic and now I won't get paid for a week.
They seem like nice folks, but also a bit irresponsible and it looks like I fell for a bait-and-switch.
Now I'm trying to find a way of spinning off this experience into something that doesn't look like a lame free-lance graphic design gig while looking for better paying work.
if (!ethical) { alert("fml"); }</t>
  </si>
  <si>
    <t>IoT</t>
  </si>
  <si>
    <t>medical insurance</t>
  </si>
  <si>
    <t>TL;DR: work at the reference hospitals, we got precautions, no panic, we got this.
Well, currently my client is one of the reference hospitals in belgium in regards to coronavirus so they receive a lot of the infected patients. Although the general public is 'uneasy' to put it mildly, the IT department is not scared. We take our precautions, we already have safe working distances from each other. If the federal minister of health announces it, all non-medical or non-essential employees from the hospital will be either put on leave or work remote. Bottom line is: no panic. we got this!</t>
  </si>
  <si>
    <t>“Netflix lowers quality on all content for a month - to prohibit internet from crashing, according to Variety” 
- push notifications from Swedish newspaper. 
I doubt that Netflix could cause the internet to crash...</t>
  </si>
  <si>
    <t>netflix</t>
  </si>
  <si>
    <t>rant,wfh,working from home,covid,covid-19,coronavirus</t>
  </si>
  <si>
    <t>My company just pulled the trigger on wfh. They just sent out an email saying tomorrow's the last day any of the offices in the region are open. Come in and get your shit. See you on teams.
Most of us have been working from home for a while anyway but there's been a few holdouts wondering why no one's coming in. It'll be interesting to see their reaction. On teams.</t>
  </si>
  <si>
    <t>Coronavirus could last for 18 months or more..... thank god my commuter cant get it.</t>
  </si>
  <si>
    <t>health</t>
  </si>
  <si>
    <t>mental health</t>
  </si>
  <si>
    <t>joke/meme,cov19,coronavirus,joke</t>
  </si>
  <si>
    <t>{u'url': u'https://img.devrant.com/devrant/rant/r_2426497_icZZa.jpg', u'width': 720, u'height': 481}</t>
  </si>
  <si>
    <t>It's changing everything..</t>
  </si>
  <si>
    <t>joke/meme,joke,rant,windows,updates</t>
  </si>
  <si>
    <t>Coronavirus 2019 is to humankind what MS updates are to windows machines.</t>
  </si>
  <si>
    <t>OS update</t>
  </si>
  <si>
    <t>random,advertising,coronavirus,investing</t>
  </si>
  <si>
    <t>Global pandemic is now at least for a month so it’s a good time to start  reading about first market movements.
Started to read about how much money facebook, google and other digital companies are loosing right now due to advertising business shrinking and current situation.
Marketing is always dropped first and above companies revenues are mostly from advertising.</t>
  </si>
  <si>
    <t>investment</t>
  </si>
  <si>
    <t>joke/meme,windows,joke,coronavirus</t>
  </si>
  <si>
    <t>{u'url': u'https://img.devrant.com/devrant/rant/r_2450065_W4oeK.jpg', u'width': 700, u'height': 569}</t>
  </si>
  <si>
    <t>What makes me afraid that he never find a solution for that !</t>
  </si>
  <si>
    <t>OS system</t>
  </si>
  <si>
    <t>rant,doublethink</t>
  </si>
  <si>
    <t>The chocolate ration has gone up..
It's 1984 all over again I notice:
https://theguardian.com/world/2020/...
You try and help by asking questions, or suggesting solutions, and your posts get removed on the grounds of fake news !
As the official message changes almost by the hour, what you was allowed to say yesterday, is suddenly not allowed today.
I guess all I can do is sit back and watch idiots die due to their own stupidity.
Related links:
https://enotes.com/homework-help/...
https://en.wikipedia.org/wiki/...</t>
  </si>
  <si>
    <t>rant,lack of motivation,question</t>
  </si>
  <si>
    <t>How do you go forward with a project you're stuck on and you can't find the motivation to keep going?
I'm working on a relatively small and simple project for a friend. It's not that complicated overall, I've completed most of it already, and there are no stringent deadlines, so I can take my time.
But the last part has turned out to be a bit more complex to implement properly than I expected, and due to the fact that I can't seem to find a solution that satisfies me I'm completely put off from continuing.
Which is completely stupid of course, I want to finish this (and get paid), but my motivation to even open the project files is nowhere to be found.
The whole coronavirus lockdown situation isn't helping either for that matter, I feel like I'm going crazy stayin locked inside these four walls all day every day.
Sigh</t>
  </si>
  <si>
    <t>motivation</t>
  </si>
  <si>
    <t>Had food poisoning and was out for 2 days. Now we're all 100 wfh cuz of coronavirus so I was going to catch up. But then our build and deploy engine went down and since it is controlled by a third party vendor, we have to wait for the ticket to be fixed. I think the powers that be are telling me to get drunk, fuck the schedule.</t>
  </si>
  <si>
    <t>{u'url': u'https://img.devrant.com/devrant/rant/r_2439537_Gp46B.jpg', u'width': 800, u'height': 800}</t>
  </si>
  <si>
    <t>The pandemic Coronavirus is spreading at a rapid rate. But, we don't need to panic. Panic is more harmful. Stay calm. Stay Indoors.
We can #FightCOVID19. 
Let's stay safe and keep others safe.😀</t>
  </si>
  <si>
    <t>If someone wants to start a startup with me on how to find cure for coronavirus via AI so we can become multibillionaires let me know</t>
  </si>
  <si>
    <t>AI</t>
  </si>
  <si>
    <t>treatment</t>
  </si>
  <si>
    <t>coronavirus</t>
  </si>
  <si>
    <t>rant,home,coronavirus,covid-19</t>
  </si>
  <si>
    <t>Just heard South Africa is going into national shutdown and only essential businesses will be operational. (Hospitals, food, water, etc.) We currently only have 402 cases.
What's interesting is that our systems are internal (not connected to internet almost at all) so I need to setup our git repositories to be accessible from internet so I can work from home.
I am honestly done with COVID-19</t>
  </si>
  <si>
    <t>VPN</t>
  </si>
  <si>
    <t>How is the effect of Coronavirus in Germany? I got interview next week and 1 week holiday? Fuck my life 😂</t>
  </si>
  <si>
    <t>interview</t>
  </si>
  <si>
    <t>Germany</t>
  </si>
  <si>
    <t>travel</t>
  </si>
  <si>
    <t>{u'url': u'https://img.devrant.com/devrant/rant/r_2434654_8TW4H.jpg', u'width': 693, u'height': 478}</t>
  </si>
  <si>
    <t>A song about  coronavirus</t>
  </si>
  <si>
    <t>masks</t>
  </si>
  <si>
    <t>rant,austria,higher education,school,coronavirus</t>
  </si>
  <si>
    <t>From 9th grade onwards, schools in Austria will stay closed from March 16 until April 19.
Oh wow.</t>
  </si>
  <si>
    <t>schools</t>
  </si>
  <si>
    <t>random,greatest sitcom ever,boredom,coronavirus</t>
  </si>
  <si>
    <t>How to relieve the boredom when stuck at home and too tired to code?
I'm working my way through every episode of Father Ted (again)
https://channel4.com/programmes/...</t>
  </si>
  <si>
    <t>rant,covid-19,coronavirus,isolation,consulting</t>
  </si>
  <si>
    <t>I haven't coded for a week which is the longest I've gone without a commit in about 4 years. People are bitching worldwide about deaths and total economy collapse and I'd probably give a shit if forced isolation hadn't completely fucked up a routine that took years for me to perfect.
My productivity before COVID-19 was showing me six figures and I had a perfect work:life balance. Now my coworkers are just ranting back-and-forth, sharing memes, hypothesising about how much this is going to fuck the planet and what it will mean for our jobs when we finally go back. A few of my coworkers have returned but my department is changing projects so I've got to wait at least another week.
If it wasn't for my partner starting her first day at a kickass new job tomorrow, my mates and the hobby projects I've got, I don't even know...
I'm glad my country is taking isolation so seriously and I don't care if I'm not making money for a while. I just wish I could help some of my friends who have lost fucking everything, seemingly all because some people want to drink bat piss and think there won't be any consequences.</t>
  </si>
  <si>
    <t>rant,jaicorona,introvert,covid-19,fuckcorona,coronavirus</t>
  </si>
  <si>
    <t>We Introverts are going to look back to these days, Don't forget to make some memories...
... No one is asking to go out, Employers are offering work from home, to many of us it's the same old same old, in the mean time I wish y'all the best time...
to do amazing things, complete your pending projects, gist some funny/important stuff, read/write a little, organize you machine/room/life, take on some DIV projects, code better and automate the boring stuff (basically everything and anything)
I am planning to make my own version of our beloved Jarvis (just in case If I get my hands onto mind stone :p)</t>
  </si>
  <si>
    <t>javris</t>
  </si>
  <si>
    <t>! Dev 
An interesting (little dramatical)  article depicting the stages from how the covid 19 enters the body silently to its worst case scenario 
https://nymag.com/intelligencer/...</t>
  </si>
  <si>
    <t>random,coronavirus,wfh,quarantine</t>
  </si>
  <si>
    <t>{u'url': u'https://img.devrant.com/devrant/rant/r_2442840_Kf4Q6.jpg', u'width': 646, u'height': 999}</t>
  </si>
  <si>
    <t>Started on new project recently. I'm using Coronavirus monitor API here</t>
  </si>
  <si>
    <t>rant,wk200</t>
  </si>
  <si>
    <t>Not sure if it is a fav, but counting the number of times each day my other half mentally strangles me. I think it is going up more rapidly than the number of coronavirus cases.</t>
  </si>
  <si>
    <t>npm uninstall coronavirus@19 -g 😁</t>
  </si>
  <si>
    <t>mpm</t>
  </si>
  <si>
    <t>random,coronavirus,savetheplanet,socialcause,saveearth,lockdown</t>
  </si>
  <si>
    <t>Forbes study https://lnkd.in/f4GDPnf shows that there has been a drastic reduction in pollution levels in China during the lockdown period due to Coronavirus outbreak. 
I think it can be a pretty good idea to lockdown the world periodically to heal the planet. Here's a petition for the same. If you support the cause, please sign and share at http://chng.it/pxVMSKrmv6</t>
  </si>
  <si>
    <t>environment</t>
  </si>
  <si>
    <t>pollution</t>
  </si>
  <si>
    <t>random,coronavirus,android,project ideas,covid-19</t>
  </si>
  <si>
    <t>Hey guys is there anything we as devs could do regarding this covid-19 situation in terms of our technical skills? Like any project or something for making awareness at global or local level, or some status update regarding various things/items that are affected by this pandemic?
I am looking for ideas or currently ongoing projects that i could contribute to. Currently my tech stack is limited to java, python , android and a little bit of basic data analysis, but i am fluid enough to learn and contribute.</t>
  </si>
  <si>
    <t>Looks like Plague Inc.
https://edition.cnn.com/interactive...</t>
  </si>
  <si>
    <t>rant,positivity,question,coronavirus,greatful</t>
  </si>
  <si>
    <t>Was chatting with my long distance gf today, and sad that we had to cancel our Easter trip because of coronavirus.
Somehow she cheered me up and we ended up talking about what we want to do once the pandemic is over. I am going to literally restart my wardrobe, since I would be sick of the clothes I have been wearing till then.
How about you?</t>
  </si>
  <si>
    <t>romantic/social relationship</t>
  </si>
  <si>
    <t>rant,wfh,coronavirus,home office,wk199</t>
  </si>
  <si>
    <t>So far not much has changed in my office, only a colleague or three are working from home for two weeks as a precautionary measure after returning from a Coronavirus hot-spot.
For myself I see little danger: I commute by car, the office is so far Coronavirus-free, and I still have to go to shops to get food etc.
I'm more comfortable working in the office, as the environment is set up better, and I can chat with colleagues more easily when needed. If I should need to WFH for extended periods, I'll need another monitor (currently I have one nice 27" BenQ monitor on my desk at home), and a mechanical keyboard (the one I bought is in the office).</t>
  </si>
  <si>
    <t>question,virus,covid-19,medical</t>
  </si>
  <si>
    <t>So far I can't get a non-abusive answer to this question in the medical forums I've asked, so on the off-chance someone here either knows the answer, or knows someone who knows the answer..
Before I go and venture elsewhere, like:
https://www.reddit.com
So, my question is:
-----------------------
Paracetamol and Asprin not suitable for COVID-19 virus suffers ?
https://theguardian.com/world/2020/...
-------------
The country’s health minister, Olivier Véran, who is a qualified doctor and neurologist, tweeted on Saturday: “The taking of anti-inflammatories 
[ibuprofen, cortisone … ] could be a factor in aggravating the infection.
In case of fever, take paracetamol.
-------------
Yet here it says:
&gt; https://youtu.be/wBHyBrbU6EI?t=627
&gt; Fever
10 minutes and 30 seconds in roughly he mentions about Paracetamol / 
Aspirin / Ibuprofen and something else I'm not familiar with name wise, to avoid as they lower body premature.
So, correct answer is ?
----------------------------------------
Related link:
https://texashillcountry.com/fever-...
(Ignore the rest of the sites content, this is just about the old fashioned approach to dealing with viruses.)
https://ncbi.nlm.nih.gov/pmc/...
&gt; Fever management:
&gt; Evidence vs current practice
Which to me, points towards you wanting to keep your temperature high enough to help your body kill the virus, not to lower it, unless its above say 42c..
I hope others here can see / understand my question, and don't just automatically dismiss it in very unkind words as a load of shit.
If the idea is wrong, I'd like to know why, with a decent technical answer !
My concern is the wrong medical information is being given out, and it is up to people like me to question things.
Because if I don't do it, who else is ?</t>
  </si>
  <si>
    <t>medication</t>
  </si>
  <si>
    <t>rant,id2020,coronavirus,conspiracy</t>
  </si>
  <si>
    <t>Not really a kind of guy who would give into conspiracy theories. But it seems there is too many links with Rockfeller family, China, Bill Gates and ID2020.
Somebody tell me it's just a conspiracy theory and nothing more that..
https://reddit.com/r/conspiracy/...</t>
  </si>
  <si>
    <t>conspiracy</t>
  </si>
  <si>
    <t>Small trivia : predict the doom
Imagine a scenario where the world scientists fail to find the remedy for coronavirus. The virus mutates and becomes more and more infectious and deadly.
Predict how things would escalate from there ( You can also make a happy ending too , like if the virus doesn't get stronger or if the antidotes are found , anything you like ).</t>
  </si>
  <si>
    <t xml:space="preserve">apocalypse </t>
  </si>
  <si>
    <t>joke/meme,covid-19,coronavirus,php,cors</t>
  </si>
  <si>
    <t>{u'url': u'https://img.devrant.com/devrant/rant/r_2433290_yidQQ.jpg', u'width': 771, u'height': 285}</t>
  </si>
  <si>
    <t>Except COVID-19, Airport security is also scanning preflight requests and incoming traffic for CORS with its dated test kit (found this unused gem in an old PHP codebase):</t>
  </si>
  <si>
    <t>php</t>
  </si>
  <si>
    <t>airport</t>
  </si>
  <si>
    <t>https://worldometers.info/coronavir...
I hope they are using int64 and not int32</t>
  </si>
  <si>
    <t>Integer</t>
  </si>
  <si>
    <t>rant,job hunting,python,depression,jobless</t>
  </si>
  <si>
    <t>I starting developing my skills to a pro level from 1 year and half from now. My skillset is focused on Backend Development + Data Science(Specially Deep Learning), some sort of Machine Learning Engineer. I fill my github with personal projects the last 5 months, and im currently working on a very exciting project that involves all of my skills, its about Developing and deploy a Deep Learning Model for Image Deblurring.
I started to look for work two months to now. I applied to dozens of jobs at startups, no response. I changed my strategy a bit, focusing on early stage startups that dont have infinite money for pay all that senior devs, nothing, not even that startups wish to have me in their teams. I even applied to 2 or 3 and claim to do the job for little payment, arguing im not going for money but experience, nothing. I never got a reply back, not an interview, the few that reach back(like 3, from 3 or 4 dozen of startups), was just for say their are not interested on me.
This is frustrating, what i do on my days is just push forward my personal projects without rest. I will be broke in a few months from now if i dont get a job, im still young, i have 21 years, but i dont have economic support from parents anymore(they are already broke). Truly dont know what to do. Currently my brother is helping me with the money, but he will broke in few months as i say.
The worst of all this case is that i feel capable of get things done, i have skills and i trust in myself. This is not about me having doubts about my skills, but about startups that dont care, they are not interested in me, and the other worst thing is that my profile is in high demand, at least on startups, they always seek for backend devs with Machine Learning knowledge. Im nothing for them, i only want to land that first job, but seems to be impossible.
For add to this situation, im from south america, Venezuela, and im only able to get a remote job, because in my country basically has no Tech Industry, just Agencies everywhere underpaying devs, that as extent, dont care about my profile too!!! this is ridiculous, not even that almost dead Agencies that contract devs for very little payment in my country are interested in me! As extra, my economic situation dont allows me to reallocate, i simple cant afford that. planning to do it, but after land some job for a few months. Anyways coronavirus seems to finally set remote work as the default, maybe this is not a huge factor right now.
I try to find job as freelancer, i check the freelancer sites(Freelancer, Guru and so on) every week more or less, but at least from what i see, there is no Backend-Only gigs for Python Devs, They always ask for Fullstack developers, and Machine Learning gigs i dont even mention them.
Maybe im missing something obvious, but feel incredible that someone that has skills is not capable of land even a freelancer job. Maybe im blind, or maybe im asking too much(I feel the latter is not the case). Or maybe im overestimating my self? i think around that time to time, but is not possible, i have knowledge of Rest/GraphQL APIs Development using frameworks like Flask or DJango(But i like Flask more than DJango, i feel awesome with its microframework approach). Familiarized with containerization and Docker. I can mention knowledge about SQL and DBs(PostgreSQL), ORMs(SQLAlchemy), Open Auth, CI/CD, Unit Testing, Git, Soft DevOps Skills, Design Patterns like MVC or MTV, Serverless Environments, Deep Learning Solutions, end to end: Data Gathering, Preprocessing, Data Analysis, Model Architecture Design, Training and Finetunning. Im familiarized with SotA techniques widely used now days, GANs, Transformers, Residual Networks, U-Nets,  Sequence Data, Image Data or high Dimensional Data, Data Augmentation, Regularization, Dropout, All kind of loss functions and Non Linear functions. My toolset is based around Python, with Tensorflow as the main framework, supported by other libraries like pandas, numpy and other Data Science oriented utils. 
I know lot of stuff, is not that enough for get a Junior Level underpaid  job? truly dont get it, what is required for get a job? not even enough for get an interview?
I have some dev friends and everyone seems to be able to land jobs, why im not landing even an interview?
I will keep pushing my Dev career, is that or starve to death. But i will love to read your suggestions! how i can approach this?
 i will leave here my relevant social presence:
https://linkedin.com/in/...
https://github.com/ElPapi42
Thanks in advance!</t>
  </si>
  <si>
    <t>technical skills</t>
  </si>
  <si>
    <t>machine learning</t>
  </si>
  <si>
    <t>random,wfh,tax</t>
  </si>
  <si>
    <t>Some good news for aussie devs working from home: 
Easy tax deductions for working from home. 80 cents per hour
https://mobile.abc.net.au/news/...</t>
  </si>
  <si>
    <t>tax</t>
  </si>
  <si>
    <t>rant,respect,crisis,april fools,coronavirus</t>
  </si>
  <si>
    <t>There shouldn't be April Fool's jokes amid coronavirus crisis, thousands dying, healthcare centers and hospitals collapsing… we should have more respect.
Google decided to forgo its annual April Fool's jokes.</t>
  </si>
  <si>
    <t>Google</t>
  </si>
  <si>
    <t>rant,covid19,coronavirus,lockdown</t>
  </si>
  <si>
    <t>So I picked up an interesting project to work on. Visit https://minilancer.in to check LIVE stats of coronavirus cases worldwide. I'm using coronavirus API from rapid api</t>
  </si>
  <si>
    <t>i'm new on here and just was wondering why they don't date or give the timing of rants as i was looking at some of the site. Not that it's important but speaking of dates....I think we've been in this shutdown LONG ENOUGH and this is the 11th of Apr. and they're adding on more time still when at first we were to get this over with by Apr. 3 now the end of April and now even out here where i live in So. Cal. universal Studios announced (i guess) they're shutting through end of May? Oh yeh-is that a Bright Airy future outlook to say that this virus is just going to wipe more out; keep wearing them masks and obey the stay at home rules and now you got this Hydroxy...you know that one that appears to be a positive drug to "work" to actually look safe enough to try or administer, how about giving that to the people that may want it instead of we've seen some bitter bulking at that very Hydroxy...look at the 1 governor or whomever threaten to strip the license right out of that person for bringing it up! Woooo instead ya got Mr Gates not even a physician talking all these rules of forced vaccines (again??) oh yeh NOT ME! This is now a politicized coronavirus and i watched a video and I believe it!!! The test conducted at the beginning of all this was tested incorrectly and it goes on and on and now we're in this lockdown as if there's power in them numbers keeping this thing going going gone to the biggest numbers where not enough medical equipment's cried out, lines out the A__ and then finding the opposite when people have followed up on all these leads of all over the Country where all this overflood of viral is running. Don't tell me i don't have the facts, because wth does at this juncture or at this very present night to where this is sickening. Yes, there's been patients or people Human Beings that have contracted it but let's just get some real information that i just have to know to what it is thus far isn't correct. And we need to get going, get your livilihood (spell check that word) GOING and LESS FEAR because from the people that want to run all this, they look power hungry to keep it going like the one guy said 'we don't have a choice' when it comes to this will play out 12 to 18 months. OH? YOU MAY HAVE LOSER CHOICE but WE DON'T!!! And it ain't playing out neither the 18 or 12...you know what they want it to run into the election process is what they want. Plus the idea to lock us down huh? And the day by days going by are going to only allow more freedoms to l-o-s-e!</t>
  </si>
  <si>
    <t>question,scared af,coronavirus,jobless</t>
  </si>
  <si>
    <t>Anyone been laid off or been made redundant on their jobs? I’m scared for my own one.....</t>
  </si>
  <si>
    <t>laid off</t>
  </si>
  <si>
    <t>Not just because of the Coronavirus but rather because of the Type B flu, everyone is advised to work from home if possible until the end of March or a further notice. Doesn't affect me much since I'm full time remote, it only means I'll have to wait another month before I get to see my colleagues.</t>
  </si>
  <si>
    <t>employee/coworker</t>
  </si>
  <si>
    <t>Never thought to use antivirus in system.
But now,
Coronavirus
And
Hantavirus °°</t>
  </si>
  <si>
    <t>GPU</t>
  </si>
  <si>
    <t>rant,wk199,covid-19</t>
  </si>
  <si>
    <t>My company went remote since the outbreak, surprisingly, more work was getting done, so we are completely remote.</t>
  </si>
  <si>
    <t>productivity</t>
  </si>
  <si>
    <t>joke/meme,covid-19</t>
  </si>
  <si>
    <t>{u'url': u'https://img.devrant.com/devrant/rant/r_2434295_KxJ4h.jpg', u'width': 668, u'height': 999}</t>
  </si>
  <si>
    <t>to production</t>
  </si>
  <si>
    <t>vaccine</t>
  </si>
  <si>
    <t>budget</t>
  </si>
  <si>
    <t>rant,recruiters scum</t>
  </si>
  <si>
    <t>So i got a message on a job platform today from a recruiter. So far nothing unusual. But what he wrote was really disgusting. It was basically something like this:
"Since many engineers now lose their jobs in the covid-19 crises, rest assured that we are still hiring! I work for a large company blablablabla..."
So he tries to play with your fear of losing your job in the coming depression. It's also  quite possible, that he will also try to negotiate a shit salary for you. Since at least you have safe job now, right?
Fucking disgusting pig.</t>
  </si>
  <si>
    <t xml:space="preserve">recruitment </t>
  </si>
  <si>
    <t>"During this crisis, we all need to stand together. We're contributing by providing 50% off domain registrations"
"Important COVID-19 update: Social distancing is a must. Free shipping on all dildos and vibrators"
Pandemic-themed marketing emails... 😩</t>
  </si>
  <si>
    <t>marketing</t>
  </si>
  <si>
    <t>random,lockdown,covid-19</t>
  </si>
  <si>
    <t>I really enjoy the clean fresh pollution free air and the quietness at my night walks.</t>
  </si>
  <si>
    <t>joke/meme,quarantine,covid-19,dev</t>
  </si>
  <si>
    <t>{u'url': u'https://img.devrant.com/devrant/rant/r_2436768_twfTu.jpg', u'width': 799, u'height': 407}</t>
  </si>
  <si>
    <t>Quarantine</t>
  </si>
  <si>
    <t>When the 14th largest school district in the country sends a text message to all parents with link about their new COVID-19 policies, you'd think they'd scale up their web server count before pressing send. I guess I'll just read it tonight.</t>
  </si>
  <si>
    <t>school</t>
  </si>
  <si>
    <t>server</t>
  </si>
  <si>
    <t>joke/meme,rip,china,covid-19</t>
  </si>
  <si>
    <t>{u'url': u'https://img.devrant.com/devrant/rant/r_2448044_VqTfi.jpg', u'width': 799, u'height': 738}</t>
  </si>
  <si>
    <t>True story</t>
  </si>
  <si>
    <t>{u'url': u'https://img.devrant.com/devrant/rant/r_2436492_An5wF.jpg', u'width': 616, u'height': 542}</t>
  </si>
  <si>
    <t>Yeah here we Go ....!
COVID-19.2 OTA Update: All bugs fixed. Improved performance.</t>
  </si>
  <si>
    <t>performance</t>
  </si>
  <si>
    <t>joke/meme,work from home,wfm,quarantine,covid-19</t>
  </si>
  <si>
    <t>{u'url': u'https://img.devrant.com/devrant/rant/r_2440877_jB2Ja.jpg', u'width': 800, u'height': 800}</t>
  </si>
  <si>
    <t>Lockdown extented to 21 days. I will be spending my time looking at this view.</t>
  </si>
  <si>
    <t>Not really a rant, but here goes...
I want to personally thank each and every member of devRant! Here’s why. (First, a little boring backstory): I’m visually impaired, and stuck in quarantine like the rest of us. (Not totally blind, but y’all definitely DO NOT want me out on the roads driving,) I also work a Tech Support job which largely deals with macOS. Due to this eye condition, there simply isn’t a lot of shit to do while stuck in the house other than work and learn node.js. So my pastime has largely been to sit and read Facebook while not on the clock. One day, while working from home, I was so bored and pissed off, I googled “macOS fucking sucks” for fun, and found devRant! Your stories, jokes and rants have turned my life around! I’m no longer on Facebook. (I know, I know, but what’s a half-blind guy to do except read about COVID-19 and get more pissed off at the state of the world?) and you guys have inspired me to start learning new things and delve deeper into node, which I had put down for awhile (I’m at a kindergarten level anyway, brand new). Anyway, thanks again! I’ll refrain from asking stupid questions, I promise. But I need  a TechSupportRant now...</t>
  </si>
  <si>
    <t>tech support</t>
  </si>
  <si>
    <t>CSS</t>
  </si>
  <si>
    <t>Apple</t>
  </si>
  <si>
    <t>rant,legacy system,cobol,covid-19</t>
  </si>
  <si>
    <t>{u'url': u'https://img.devrant.com/devrant/rant/r_2452241_88R7T.jpg', u'width': 799, u'height': 449}</t>
  </si>
  <si>
    <t>So as millions of americans file for unemployment the state of New Jersey is beging for help from COBOL programmers to keep their 40+ year old unemployment systems running. Who knows COBOL here?
https://qz.com/1832988/...</t>
  </si>
  <si>
    <t>unemployment</t>
  </si>
  <si>
    <t>COBOL</t>
  </si>
  <si>
    <t>Non tech coworkers before COVID-19: you don't need home office, it's only a way to avoid job responsibilities
Non tech coworkers today: yeah home office is a great idea, why we didn't think about it before</t>
  </si>
  <si>
    <t>question,covid-19</t>
  </si>
  <si>
    <t>Any Covid-19 virus stories to share on how it affected your dev work live?</t>
  </si>
  <si>
    <t>rant,push notifications,messenger,preview,useless feature,seen</t>
  </si>
  <si>
    <t>I really don't understand how developers from Facebook, WhatsApp and other messaging platforms still didn't figure out that ever since they introduced message previews on push notifications that those "seen" check-marks became utterly useless in most of cases..
This COVID-19 quarantine just confirms it, since nobody is doing anything else except being on phones and computers whole day but somehow it still takes them several hours to "read" the message..</t>
  </si>
  <si>
    <t>social media</t>
  </si>
  <si>
    <t>software feature</t>
  </si>
  <si>
    <t>rant,wk199,pig flu</t>
  </si>
  <si>
    <t>Call me when covid-19 gets this bad:
From April 12, 2009 to April 10, 2010, CDC estimated there were 60.8 million cases (range: 43.3-89.3 million), 274,304 hospitalizations (range: 195,086-402,719), and 12,469 deaths (range: 8868-18,306) in the United States due to the (H1N1)pdm09 virus.  Yet almost no media coverage.  The "woke" people were in charge then.
Until then media outlets, STFU...
When all is said and done the media will be guilty of wielding weapons of misdirection.  The disgustingness of people willing to use this outbreak as a way for political gain is abominable.  
At my work?:
People have not been able to travel so that has been annoying.</t>
  </si>
  <si>
    <t>joke/meme,memes,php,phpstorm,covid-19,covid19,php7</t>
  </si>
  <si>
    <t>{u'url': u'https://img.devrant.com/devrant/rant/r_2449382_aUwGb.jpg', u'width': 799, u'height': 803}</t>
  </si>
  <si>
    <t>ouuchh this is harah 😂😂🤣🤣</t>
  </si>
  <si>
    <t>rant,fml,covid-19,exam,engineers,unlucky</t>
  </si>
  <si>
    <t>Just my luck.
I was supposed to sign a new contract last week and get paid 2x more than now + get a lot of benefits. The day before, obviously, they just HAD to stop signing contracts with new people because of COVID.
Also my engineers exam is postponed indefinitely. They are thinking about making it online, which would be awesome, but again - it was supposed to be last week. A lot of stress and time wasted.
I know, those problems are really miniscule when compared to other, but it still is annoying as fuck.
Thank for listening to my Ted talk.</t>
  </si>
  <si>
    <t>rant,wfh</t>
  </si>
  <si>
    <t>Before covid 19 I was already working from home. But now I feel that the media makes it sound as if we have 40hours a day. Get more hobbies, practice them all, at the same time! Pfff</t>
  </si>
  <si>
    <t>random,covid-19,china,conspiracy</t>
  </si>
  <si>
    <t>Get ready for a awesome conspiracy theory/ WhatsApp forward :D i like how people are coming with new stuff every minute of their boredom . Makes you ponder:
====================================
🔥🔥🔥🔥🔥🔥
How to dominate the world quickly?
THE GREAT CHINESE STAGE
1. Create a virus and the antidote.
2. Spread the virus.
3. A demonstration of efficiency, building hospitals in a few days. After all, you were already prepared, with the projects, ordering the equipment, hiring the labor, the water and sewage network, the prefabricated building materials and stocked in an impressive volume.
4. Cause chaos in the world, starting with Europe.
5. Quickly plaster the economy of dozens of countries.
6. Stop production lines in factories in other countries.
7. Cause stock markets to fall and buy companies at a bargain price.
8. Quickly control the epidemic in your country. After all, you were already prepared.
9. Lower the price of commodities, including the price of oil you buy on a large scale.
10. Get back to producing quickly while the world is at a standstill. Buy what you negotiated cheaply in the crisis and sell more expensive what is lacking in countries that have paralyzed their industries.
After all, you read more Confucius than Karl Marx.
PS: Before laughing, read the book by Chinese colonels Qiao Liang and Wang Xiangsui, from 1999, “Unrestricted Warfare: China’s master plan to destroy America”, on Amazon, then we talk. It's all there.
🔥🔥🔥🔥🔥🔥🔥🔥
Worth pondering.. 
Just Think about  this... 
How come Russia &amp; North Korea are totally free of Covid- 19? Because they are staunch ally of China. Not a single case reported from this 2 countries. On the other hand South Korea / United Kingdom / Italy / Spain and Asia are severely hit. How come Wuhan is suddenly free from the deadly virus?
 China will say that their drastic  initial  measures they took was very stern and Wuhan was locked down to contain the spread to other areas. I am sure they are using the Anti dode of the virus. 
Why Beijing was not hit?  Why only Wuhan? Kind of interesting to ponder upon.. right? Well ..Wuhan is open for business now. America and all the above mentioned countries are devastated financially. Soon American economy will collapse as planned by China.  China knows it CANNOT defeat America militarily as USA is at present 
THE MOST POWERFUL  country in the world. So use the virus...to cripple the economy and paralyse the nation and its Defense capabilities. I'm sure Nancy Pelosi got a part in this. . to topple Trump. Lately President Trump was always telling of how GREAT American economy was  improving in all fronts. The only way to destroy his vision of making AMERICA GREAT AGAIN is to create an economic havoc. Nancy Pelosi was unable to bring down Trump thru impeachment. ....so work along with China to destroy Trump by releasing a virus. Wuhan,s epidemic was  a showcase. At the peak of  the virus epidemic. ..
China's President Xi Jinping...just wore a simple RM1 facemask to visit those effected areas.  As President he should be covered from head to toe.....but it was not the case.  He was already injected to resist any harm from the virus....that means a cure was  already in place before the virus was released. 
Some may ask....Bill Gates already predicted the outbreak in 2015...so the chinese agenda cannot be true. The answer is. ..YES...Bill Gates did predict. .but that prediction is based on a genuine virus outbreak.  Now China is also telling that the virus was predicted well in advance. ....so that its agenda would play along well to match that  prediction. China,s vision is to control the World economy by buying up stocks now from countries facing the brink of severe  ECONOMIC COLLAPSE.  Later China will announce that  their Medical Researchers  have found a cure to destroy the virus.  Now China have other countries stocks in their arsenal and these countries will soon be slave to their master...CHINA.
Just Think about  it ... 
The Doctor Who declared  this virus was also Silenced by the Chinese  Authorities...</t>
  </si>
  <si>
    <t>rant,what a time to be alive,covid</t>
  </si>
  <si>
    <t>Uni shut down.
Lol.
So, what's my plan for this unplanned in-house vacation, you ask? Idk. Probably just staying in bed. Maybe bother with finishing all the damn annoying books I've left unread. Yay.
Also, FYI, about 99 years before covid19 broke out, the Spanish flu wiped out millions. We'll be fine. Lol.</t>
  </si>
  <si>
    <t>rant,covid-19</t>
  </si>
  <si>
    <t>Big job cuts on Monday and Tuesday.
We’ll see who will survive until next month.</t>
  </si>
  <si>
    <t>rant,covid-19,wk200</t>
  </si>
  <si>
    <t>{u'url': u'https://img.devrant.com/devrant/rant/r_2456428_TN3VP.jpg', u'width': 309, u'height': 170}</t>
  </si>
  <si>
    <t>All my shoes probably thinks I'm dead!</t>
  </si>
  <si>
    <t>random,rant,covid - 19</t>
  </si>
  <si>
    <t>The moment when a job application process that usually takes 3 weeks, is ongoing for  months thanks to COVID</t>
  </si>
  <si>
    <t>Get a "Covid-19" email from an online service I last used 4 years ago. The email boils down to 2 sentences of "we are working remotely as we have always done, there is no impact".
3 paragraphs of "here are the services we offer you should check out".
Fuck off</t>
  </si>
  <si>
    <t>GDPR</t>
  </si>
  <si>
    <t>I’m not afraid of quarantine because I work from home for many years. But I do that only because I have an extreme anxiety and some other problems where I can basically faint if there’s just more than 5 people in a rooms.
And that Covid hysteria makes me anxious even at home to the degree of paralysis. I can’t do even simple things in that state and productive at 20% at best.
That sucks so fucking much.</t>
  </si>
  <si>
    <t>joke/meme,covid,docs</t>
  </si>
  <si>
    <t>{u'url': u'https://img.devrant.com/devrant/rant/r_2455891_aTS7Q.jpg', u'width': 633, u'height': 382}</t>
  </si>
  <si>
    <t>Can't we just read the docs and make a antiviral based on that?</t>
  </si>
  <si>
    <t>And the stock market is plunging again.... Who gives a fuck....
It makes no logical sense? Unless someone wants to enlighten me... But I don't see much downside...
COVID kills us all =&gt; who gives a fuck about stock prices
COVID kills most of us =&gt; who gives a fuck about stock prices, aka pieces of paper. All the survivors will create a new society and either split the goods or fight over them. It'll be like Survivor... But real.
COVID goes away and doesn't do anything =&gt; great time to buy buy buy since all you idiots basically just gave me like a huge discount on stock prices. AKA a long overdue market correction</t>
  </si>
  <si>
    <t>random,covid-19</t>
  </si>
  <si>
    <t>{u'url': u'https://img.devrant.com/devrant/rant/r_2436958_sNR44.gif', u'width': 280, u'frame': u'https://img.devrant.com/devrant/rant/frame_r_2436958_sNR44.jpg', u'height': 420}</t>
  </si>
  <si>
    <t>To all the westerners ranting on social media from the discomfort of their toilet bowls, crying out for toilet paper in a covid-19 world,
Ever got the hint that maybe, just maybe, this is a sign from the Universe that it's time y'all disgusting folks embrace the bidet shower and start washing your shitty assholes South Asian style after every 💩 like you should have started doing since the Hellenistic Era.
And while you're at Amazon placing that order, consider getting a sexy squat commode like this one as that is the scientifically correct way to take a dump.</t>
  </si>
  <si>
    <t xml:space="preserve">hygiene </t>
  </si>
  <si>
    <t>!dev
My school is closing for the next three weeks and the two weeks after that after holidays. That means that I have no school for the next five weeks. And yes it's because of Covid-19.</t>
  </si>
  <si>
    <t>online learning</t>
  </si>
  <si>
    <t>rant,f@h</t>
  </si>
  <si>
    <t>So here it's time to save world again. From 2 things now.
1. USA government trying to ruin encryption on internet once again.
2. COVID-19
First point is for USA people. Please look into it and call your senators and make people aware of the fucking issue. Internet privacy and safety is on the fucking line.
Second point for everyone.
Another virus I hear. Sure but this one is much more dangerous.
What can you do against it ?
Firstly wash your hands and all that safety stuff.
Now to the fun part of it.
Do you have spare PC at home or just PC ? Yes you lost likely do.
Great.
Then if you want you can join Folding at Home project.
This is where your PC is used to fold viruses and try to find a cure for it.
Sounds cool right ? It is.
And it is very easy to set up.
I'm not going to explain it here but download. Run. Configure and fold. Easy as that.</t>
  </si>
  <si>
    <t>encryption</t>
  </si>
  <si>
    <t>question,covid-19,ventilators</t>
  </si>
  <si>
    <t>Question:
How many ventilators do you need per 1,000 of population ?
Where I am, we have one per 4,700 people..
So, how many more do we need..
I would ask elsewhere, but it appears every medical forum I ask such questions in, is infected with assholes who are just abusive and refuse to answer the question, even though they are highly medically qualified and experienced.
It's almost as if, they don't want us to know how shit the situation really is !
Being how here is full of logical, intelligent folk, who are good at looking at the numbers, what answers might you give for this ?</t>
  </si>
  <si>
    <t>ventilators</t>
  </si>
  <si>
    <t>joke/meme,19,selfie,covid,quarantine</t>
  </si>
  <si>
    <t>{u'url': u'https://img.devrant.com/devrant/rant/r_2455172_SnZuq.jpg', u'width': 750, u'height': 1000}</t>
  </si>
  <si>
    <t>Quarantine selfie</t>
  </si>
  <si>
    <t>haircut</t>
  </si>
  <si>
    <t>rant,not-yet-a-devrant,sry 4 another covid post,digitalize everything,need a tool -&gt; code a tool</t>
  </si>
  <si>
    <t>!rant
What a time to become a dev</t>
  </si>
  <si>
    <t>rant,frontend,covid-19,wfh,student,udemy</t>
  </si>
  <si>
    <t>I’m a homebody anyway and never want to leave the house. Now I have a valid excuse for not leaving the house. Feeding toxic and unhealthy behaviors? Yes. Is right now the time to care? Probably not. Queue bingeing 12 hours a day of Udemy courses.</t>
  </si>
  <si>
    <t xml:space="preserve">online learning </t>
  </si>
  <si>
    <t>rant,less distractions,less screens,i haven't done this in years,working from home,tips / advice anyone,covid-19,wk200,who knows this might work</t>
  </si>
  <si>
    <t>Here's to the last time I'll see the office for a month.
I guess I'm on the WFH bandwagon now 🍻</t>
  </si>
  <si>
    <t>rant,wk199,quarantine,chatroulette,covid-19,lockdown</t>
  </si>
  <si>
    <t>You're under lockdown? Lonely?
Time for good old https://chatroulette.com/ 😄
who remembers?</t>
  </si>
  <si>
    <t>lonliness</t>
  </si>
  <si>
    <t>Public transport is slowly getting quieter and quieter. One side of my enjoys the silence and space, but the other side wishes I had the option to not take it either.
Everyone WFH, I envy you...</t>
  </si>
  <si>
    <t>transportation</t>
  </si>
  <si>
    <t>rant,misery,pandemic,covid</t>
  </si>
  <si>
    <t>Got sacked with no savings and safety nets like family to rely on. The industry in Australia is fickle at the best of times.. Now I'm well fucked.
How has the pandemic fucked you over, folks?</t>
  </si>
  <si>
    <t>I know this is selfish, but this whole COVID-19 thing is driving me insane. The virus and quarantine I don't mind too much. What gets me is the number of people I see every single day having legit panic attacks because they can't buy "x" right now and it's the end of the world. I can't stand people who are literally in tears because they have to take an extra day off of work each week because of the state of the economy. I've been virtually unemployed for two years (not for lack of trying) and borderline homeless for six months. Grow up. You have a Lexus, a Range Rover, and a four bedroom house for you and your partner.</t>
  </si>
  <si>
    <t>joke/meme,covid-19,nokia</t>
  </si>
  <si>
    <t>{u'url': u'https://img.devrant.com/devrant/rant/r_2436895_x9caC.jpg', u'width': 350, u'height': 300}</t>
  </si>
  <si>
    <t>Those two really needs some gloves.</t>
  </si>
  <si>
    <t>phone</t>
  </si>
  <si>
    <t>Getting cooped at home to a avoid COVID is annoying because it got me remembering my ex. I hate myself for shutting down a few days thinking of him. If only there is an "Empty trash" button for emotions. Finally I get better today. I resume studying for work and target to pass the certification. Strive to be better!</t>
  </si>
  <si>
    <t>rant,nowork,noclass,nowifi</t>
  </si>
  <si>
    <t>Tldr: no router, almost not work.
Ok I recently moved into a new house, and I signed a contract for an Internet line. 
Problem is that the router has been sent at the ISP shop, where I was supposed to get it personally. But guess what? Covid emergency happened two days after, and the shop closed.
So, after spending two days calling customer service of both ISP and Postal office without being able to speak to anybody, I received a Sms saying that the pack was not delivered because the receiver was closed.
After some more unsuccessful calls to the same two entities I managed to find the actual shop's phone number, that was actually thw owner's house (he's working from home). I spoke to him, told the problem, and he changed the router destination to my house.
Today I checked the package status on the postal website and I saw that it seems that they tried every day, at 7:02 am, to deliver the bloody package again at the shop! I truly hope this was a bug on their tracking system. It's weird that the hours were always 7:02am, because the package delivery office opens at 8:30 am, so again I'm praying any existent and non-existent god that that's just a bug. I'm kinda tired of being stuck with my phone hotspot with limited GB and with ISP public routers with about 5Mbps.
I wish I had @netikras skills with router building.</t>
  </si>
  <si>
    <t>random,wk199,work,uni,covid</t>
  </si>
  <si>
    <t>Due to Covid-19 my university got closed for 2 weeks, and at work we have to work remotely until further notice.</t>
  </si>
  <si>
    <t xml:space="preserve">school </t>
  </si>
  <si>
    <t>rant,sadtimes</t>
  </si>
  <si>
    <t>Just got sad news this week, we could work less and earn less or after a few days some of us might even lose their job, the economy is not stable because of covid 19. I have mixed feelings about what is going on.</t>
  </si>
  <si>
    <t>rant,covid-19,remote work,wk200,ago</t>
  </si>
  <si>
    <t>I'm loving it!
The best thing about it is that it's less of everything.
I save 2h of commute.
I can listen to music on my speakers with subwoofers to hear that bass.
I can take the pauses I want without anyone staring at me negatively, as long as I'm productive of course.
Less chances of getting the virus (the only risk is my mother who is a nurse).
I can be less apart from my family.
Less distractions.
Less money on gasoline.
Less everything.
I think this virus outbreak is going to fundamentally change the way we do a lot of things.
Things like work (remote work), shopping online, digital money, and even the educational system (finally).
I hope everyone is well and stays well.</t>
  </si>
  <si>
    <t>driving</t>
  </si>
  <si>
    <t>devrant,life of programmer,developer,workplace</t>
  </si>
  <si>
    <t>Hey all,
 I guess most of us are working from home due to COVID-19 outbreak. So I am just curious how it is going for you. 
For me hell lot of work .. Like in office I can be free at time and have help too.. But now at home hardly have time for lunch, tea breaks etc. I know Work From Home feels good . but I am not feeling it good for too long :(..</t>
  </si>
  <si>
    <t>syntax error</t>
  </si>
  <si>
    <t>Now, instead of having to schedule a single rest day during my college's spring break (I normally have to schedule one day instead of getting the entire week due to being online... hooray), I get an entire 2 weeks off where the school is on lockdown and literally no one but like 150 cops will be there. Why? Not due to COVID-19, but due to threats against the school. A hooligan found out that if a school's main campus burns down or is otherwise destroyed entirely, everyone instantly gets their Bachelor degree (why this is a thing, I dunno...)</t>
  </si>
  <si>
    <t>devrant,remote work,reactjs,js,rant</t>
  </si>
  <si>
    <t>Started a new role as a front end developer working with React, happy that i finaly won't have to work with wordpress anymore, having a great hope that I will learn from the best with my team, and then ... COVID-19 ... I have to work from home
first task, implement a feature on a react front end build with react boilerplate, first time seeing this repo and dispair quickly took over, there is no documentation except for clone and install, the code is a mess, the console is filled with errors and warnings ...
I did what I could, but it was not enought, my n+1 didn't complain but if I was him i'd fire my ass with no regret, now I understood why almost all my collegues are working as a backend devs.
I don't fear being fired, I fear the feeling of being not good, feeling useless, each morning I stare at the code and I become illiterate, I can't even touch a keyboard, now I don't know what to do, fixing this shitty app, trying to build something with react boilerplate and try to understand how the data flow, or continue my endless tutorial hell .</t>
  </si>
  <si>
    <t>skills</t>
  </si>
  <si>
    <t>rant,covid-19 social-distancing idiots</t>
  </si>
  <si>
    <t>{u'url': u'https://img.devrant.com/devrant/rant/r_2437270_xS1Zg.jpg', u'width': 800, u'height': 645}</t>
  </si>
  <si>
    <t>I always hated handshakes, being an in crowed and public places where a lot of people wandering around so no problem for people like me but i see people are idiots.
BTW i am staying home today. I called in sick (I am not sick actually, just taking care of myself)
Shaking hands, kissing, working together and private offices staying open.
and some company owners including mine are like :</t>
  </si>
  <si>
    <t>rant,covid-19,developer,quarantine</t>
  </si>
  <si>
    <t>Protected Person (Me) {
  Me.location = "127.0.0.1";
  Me.takenMask = true;
  Me.durationHome = 30;
  Commit();
}</t>
  </si>
  <si>
    <t>question,covid</t>
  </si>
  <si>
    <t>Just curious, has anyone here ever had bat soup or sandwich or steak or pangolin steak?</t>
  </si>
  <si>
    <t>rant,fuck my life right now,fuck my boss</t>
  </si>
  <si>
    <t>You know, I don't mind getting dragged if I deserve it. But it would be nice to have ALL the information I need to make an estimate BEFORE you hang me out to dry. 
First I was told that work on this issue could be kicked down the road since we were getting big contracts. The next day the issue was in the sprint.
I tell you I won't be able to get it done with the business critical stuff you said absolutely had to be done that sprint (turns out we had 3 months of leeway even before COVID). You say alright cool. We push it to next sprint. The next day you say we have been pushing that issue too much and we absolutely have to get it done this sprint. At least have it so QA can look at it by Tuesday.
I give a preliminary look to QA cuz I found a bug, but they can test other shit about this fucking issue, but then get shut down fucking again because it isn't code complete. 
STOP. MOVING. FUCKING. GOAL POSTS. AND. GASLIGHTING. ME.
And as a bonus, I disagree with the necessity of this work in general. I think it's fucking stupid, unnecessary, and zero value added. It's a management jerkoff issue that is going to piss off all of our users.</t>
  </si>
  <si>
    <t>agile</t>
  </si>
  <si>
    <t>testing</t>
  </si>
  <si>
    <t>automating</t>
  </si>
  <si>
    <t>joke/meme,covid-19,linux</t>
  </si>
  <si>
    <t>sudo yum -y remove covid-19</t>
  </si>
  <si>
    <t>rant,covid-19,wk199</t>
  </si>
  <si>
    <t>The place I currently work at doesn't allow homeworking for consultants. RIP</t>
  </si>
  <si>
    <t>consultant</t>
  </si>
  <si>
    <t>random,bill gates,covid-19</t>
  </si>
  <si>
    <t>Even if world heals from Covid 19, I don't think Bill Gates and his family is going to recover from the PR damage. 
The image he built up through his philanthropy is in shambles. I don't know if it's misinformation by conspiracy theorists about vaccination agenda, but Bill gates' smirk during his interviews on a serious subject is definitely not helping him.
He is gonna have a really really hard time coming back from this.</t>
  </si>
  <si>
    <t>bill-gates/PR-damage</t>
  </si>
  <si>
    <t>joke/meme,shit,fuck,covid-19,this</t>
  </si>
  <si>
    <t>{u'url': u'https://img.devrant.com/devrant/rant/r_2424399_H8nvN.jpg', u'width': 799, u'height': 406}</t>
  </si>
  <si>
    <t>Damnnnn!!!!</t>
  </si>
  <si>
    <t>jira</t>
  </si>
  <si>
    <t>joke/meme,tracking changes,versions</t>
  </si>
  <si>
    <t>I think we should ask the CDC to start versioning viruses.  I mean we started with COVID-19.  From what I hear it should be COVID-19.1 or COVID-19.2 by now.</t>
  </si>
  <si>
    <t>versioning/virus</t>
  </si>
  <si>
    <t>rant,quarantine,covid</t>
  </si>
  <si>
    <t>Finally started utilizing this quarantine time and started a new project.
Name - Hermes
Link - https://github.com/gauravat16/...
About - Send Cloud message notifications (like FCM) to your users.
Features I am planning - 
1. Send notifications to users based on any specification you want. (eg - users on app version 1.2 and using OS version 9.0 or 8.0 in region India)
2. Search on previous requests and responses.
3. Draw trends on the responses and further actions by the user.
Current tech stack - 
1. Spring-Boot
2. Java 1.8
3. Mysql
4. MongoDb
5. Elastic (Planned)</t>
  </si>
  <si>
    <t>coding/newproject</t>
  </si>
  <si>
    <t>rant,zoom,covid-19,video conferencing</t>
  </si>
  <si>
    <t>So i guess Zoom and other video conferencing applications are feeling the pressure! I am currently taking an online class for my bootcamp, and the audio and video are both so glitchy!</t>
  </si>
  <si>
    <t>class/online</t>
  </si>
  <si>
    <t>zoom</t>
  </si>
  <si>
    <t>project/handle-covid</t>
  </si>
  <si>
    <t>coding/newidea</t>
  </si>
  <si>
    <t>Kind of thinking of making one of those COVID-19 infection simulators. Might be interesting to use a particle swarm type of algorithm for it.</t>
  </si>
  <si>
    <t>rant,2fa,telework,vpn,covid-19</t>
  </si>
  <si>
    <t>How mush longer do I have to sign into every app I use with 2FA? Not being on the company network is annoying...
THERE'S SO MANY TEXT MESSAGES!!!</t>
  </si>
  <si>
    <t>remotework/authentication</t>
  </si>
  <si>
    <t>rant,gift,remote,money,covid-19</t>
  </si>
  <si>
    <t>University : you know with remote working no-body know if you really work at home. For that reason you cannot remote work on shiti snowy dangerous day.
Covid-19 joined the conversation
University : look how its fun to remote working ! Is the new technology of the century... Now everybody in quarantine can work at home and the business lose nothing.
Me: yeah you bet mother fucker 
University: don't take it like that is a gift.
Me: i will take it like a gift if you give it to me before the apocalypse fucker ...</t>
  </si>
  <si>
    <t>university/policy</t>
  </si>
  <si>
    <t>rant,india,covid-19,privacy,lockdown</t>
  </si>
  <si>
    <t>So India launched this app https://play.google.com/store/apps/... last week. 
It tracks your location and let you know if you have come in close proximity with someone who has been tested COVID-19 positive.
I don't wanna debate about the privacy concerns as India doesn't really get these things.
As for the moment, I will happily trade my location data for my life.</t>
  </si>
  <si>
    <t>mobileapp/locationtracking</t>
  </si>
  <si>
    <t>government/india</t>
  </si>
  <si>
    <t>socialmedia/wronginfo</t>
  </si>
  <si>
    <t>government/UK</t>
  </si>
  <si>
    <t>My rent for tooday... Fuck you COVID fuck you :/</t>
  </si>
  <si>
    <t>rent/worry</t>
  </si>
  <si>
    <t>If you like IT predictions (or guesstimating), after this covid thing, e-commerce will probably be highly demanded special for small and medium business that are more sensitive to this kind of crisis. Try learning those small framework for e-commerce</t>
  </si>
  <si>
    <t>ecommerce</t>
  </si>
  <si>
    <t>skill/learn</t>
  </si>
  <si>
    <t>airport/security</t>
  </si>
  <si>
    <t>random,i usually hate online courses,@whocares,covid-19,free time,learn something new,free courses,i dont normally do this,no dark mode</t>
  </si>
  <si>
    <t>!dev, !sponsored 
It takes a fair bit for me to enjoy an online course, let alone want to recommend it.
if anyone is looking at using their "free" time learning something new during these troubling times, i would go look at the Packt Courses.
@whocares suckered me in the other day, and i have to admit, i dont regret it.
https://devrant.com/rants/2441665/...
So with that i would actually say to anyone wanting to get into:
- Java
- Python
- Go(lang)
- Data Science
- C++
- Ruby
- Clojure
- PHP
- webDev (html, css, javascript)
then checkout these workshops.
https://courses.packtpub.com/pages/...
or 
https://courses.packtpub.com/enroll...
you can actually enroll into all of them using the free coupon, so theres that ☺
one down side is the lack of dark mode, but im sure we all have browser extensions for that.</t>
  </si>
  <si>
    <t>course/online</t>
  </si>
  <si>
    <t>random,covid-19,full stack</t>
  </si>
  <si>
    <t>Well with this lock down and isolation I should come out a full stack dev once it's all over!</t>
  </si>
  <si>
    <t>skill/gain</t>
  </si>
  <si>
    <t>praise/IT</t>
  </si>
  <si>
    <t>rant,laid off,covid-19</t>
  </si>
  <si>
    <t>So, who's been laid off so far due to covid-19?</t>
  </si>
  <si>
    <t>Well, it doesn't necessarily affect my work, but apparently E3 2020 was cancelled because of fucking covid-19, which does affect my happiness to some extent. It really may be the end of the world as we know it without new games to get hyped about:
https://www.e3expo.com/</t>
  </si>
  <si>
    <t>conference/postpone</t>
  </si>
  <si>
    <t>rant,covid-19,wtf</t>
  </si>
  <si>
    <t>All students building are close to stop the propagation of the virus. But you web developer are an essential services you need to be there for two week to make an remote course system in 2 week 😆🤭</t>
  </si>
  <si>
    <t>university</t>
  </si>
  <si>
    <t>web-developer</t>
  </si>
  <si>
    <t>question,proxy,ssl,html,css</t>
  </si>
  <si>
    <t>I deployed a website and hosted it today. Also used a SSL certificate but now when I'm opening it on another device with its own data connection, it is not loading and showing error  "This site can’t provide a secure connection".
But if my device is connected to wifi, the website is functioning normally. Can anybody help me out? My website - https://covid-india.live/</t>
  </si>
  <si>
    <t>coding/web</t>
  </si>
  <si>
    <t>client/loss</t>
  </si>
  <si>
    <t>rant,agency,jobs,stress,work,worry</t>
  </si>
  <si>
    <t>I’m worried, as I’m sure many of you are about covid 19 and work drying up. I can work from home but who’s gonna want to get a new site or app done now with so much uncertainty!</t>
  </si>
  <si>
    <t>work/dryup</t>
  </si>
  <si>
    <t>client/uncertainty</t>
  </si>
  <si>
    <t>question,android</t>
  </si>
  <si>
    <t>I made an app for tracking Covid-19.
Can I share the app download link with my friends here or is it against devrant to share such things</t>
  </si>
  <si>
    <t>app/tracking</t>
  </si>
  <si>
    <t>Nobody where are authorized to do remote working
Covid-19 : everybody look how its fun to do remote working ....
Ya 🖕 please</t>
  </si>
  <si>
    <t>telework/policychange</t>
  </si>
  <si>
    <t>productivity/boost</t>
  </si>
  <si>
    <t>covid/gpu</t>
  </si>
  <si>
    <t>covid/tool</t>
  </si>
  <si>
    <t>coding/production</t>
  </si>
  <si>
    <t>job/recruiter</t>
  </si>
  <si>
    <t>job/salary</t>
  </si>
  <si>
    <t>mainpulate/uncertainty</t>
  </si>
  <si>
    <t>covid/freeshipping</t>
  </si>
  <si>
    <t>covid/marketing</t>
  </si>
  <si>
    <t>pandemic/warning</t>
  </si>
  <si>
    <t>pollution/less</t>
  </si>
  <si>
    <t>night/quiet</t>
  </si>
  <si>
    <t>webserver/crash</t>
  </si>
  <si>
    <t>political</t>
  </si>
  <si>
    <t>job/cobol</t>
  </si>
  <si>
    <t>telework/techsupport</t>
  </si>
  <si>
    <t>socialmedia/message</t>
  </si>
  <si>
    <t>travel/ban</t>
  </si>
  <si>
    <t>coding/php</t>
  </si>
  <si>
    <t>joboffer/postponed</t>
  </si>
  <si>
    <t>exam/postponed</t>
  </si>
  <si>
    <t>job/cut</t>
  </si>
  <si>
    <t>politics/conspiracy</t>
  </si>
  <si>
    <t>shoe</t>
  </si>
  <si>
    <t>jobapplication/continued</t>
  </si>
  <si>
    <t>email/marketing</t>
  </si>
  <si>
    <t>shopping/return</t>
  </si>
  <si>
    <t>software/virus</t>
  </si>
  <si>
    <t>toilet</t>
  </si>
  <si>
    <t>school/closed</t>
  </si>
  <si>
    <t>selfie</t>
  </si>
  <si>
    <t>health/ventillator</t>
  </si>
  <si>
    <t>health/glove</t>
  </si>
  <si>
    <t>course/udemy</t>
  </si>
  <si>
    <t>online/chat</t>
  </si>
  <si>
    <t>unemployed</t>
  </si>
  <si>
    <t>homeless</t>
  </si>
  <si>
    <t>university/closed</t>
  </si>
  <si>
    <t>virus/estimation</t>
  </si>
  <si>
    <t>job/less</t>
  </si>
  <si>
    <t>school/threat</t>
  </si>
  <si>
    <t>job/new</t>
  </si>
  <si>
    <t>app/buggy</t>
  </si>
  <si>
    <t>office</t>
  </si>
  <si>
    <t>msteam</t>
  </si>
  <si>
    <t>life/partner</t>
  </si>
  <si>
    <t>project/new</t>
  </si>
  <si>
    <t>skill/new</t>
  </si>
  <si>
    <t>git</t>
  </si>
  <si>
    <t>southafrica</t>
  </si>
  <si>
    <t>news/article</t>
  </si>
  <si>
    <t>virus/versioning</t>
  </si>
  <si>
    <t>telework/notallowed</t>
  </si>
  <si>
    <t>consultants</t>
  </si>
  <si>
    <t>login/2FA</t>
  </si>
  <si>
    <t>message</t>
  </si>
  <si>
    <t>project/simulator</t>
  </si>
  <si>
    <t>work/less</t>
  </si>
  <si>
    <t>marketing/clickbait</t>
  </si>
  <si>
    <t>job/programming-language</t>
  </si>
  <si>
    <t>{u'url': u'https://img.devrant.com/devrant/rant/r_2434988_8fxT7.jpg', u'width': 354, u'height': 400}</t>
  </si>
  <si>
    <t>Pros of the pandemic . . . ?</t>
  </si>
  <si>
    <t>meeting</t>
  </si>
  <si>
    <t>email</t>
  </si>
  <si>
    <t>In my opinion, business as usual.
1. Work from home if possible. Cars fuck up the environment and no one likes traffic jams, use transportation sparingly. Pandemic or not.
2. I never want to shake the filthy sweaty hands of untrusted peasants, I don't care if you're a CEO representing our biggest client. An acknowledging nod is sufficient.
3. Why the FUCK do I feel sneeze droplets raining down the escalator? I don't care WHAT you're infected with, just sneeze in your elbow. No, don't sneeze in your hand either you dimwitted mongrel, because too many people insist on ignoring rule 2.
4. The news just taught you how to wash your hands? You mean, you didn't learn that in elementary school? 
5. Pandemic or not, if you're sick, fucking stay at home. Why do people suddenly need a "policy" for this? Wasn't this always the common sense rule? Employers who don't send sick workers home actively sabotage their own business, even when it's "just a mild flu".
6. Keep some distance from me in public whenever possible. Again, pandemic or not... It's called personal space.
7. I understand that wearing mouth masks is not culturally integrated in the west like it is in Japan, but maybe it should be. Not for egocentric self preservation when you're healthy, but out of politeness to the public when you're sick. They actually work much better for that purpose, and it decreases the chance I will break your neck when you violate point 3.
I'm not a total germaphobe. I'll gladly engage in a filthy orgy with a dozen friends... As long as they've showered, aren't coughing, and don't have snot running down their chins.
The general hygiene level of the population is so fucking awful. 
Pandemic, or not, it doesn't matter.</t>
  </si>
  <si>
    <t>IT/fix</t>
  </si>
  <si>
    <t>Just because our classes are online now doesn't mean you should make your exam literally 5x harder than the in class one was you fucking bow tie wearing penis head looking cunt.
There's a literal global pandemic going on for fuck sakes. It's not like we asked to have it online fucking jackass.</t>
  </si>
  <si>
    <t>course/exam</t>
  </si>
  <si>
    <t>{u'url': u'https://img.devrant.com/devrant/rant/r_2450981_VKt1e.jpg', u'width': 450, u'height': 1000}</t>
  </si>
  <si>
    <t>I'm the only developer in my company. I am a "junior dev" who started working like 6 months ago. Safe to say I am not well experienced and have a lot to learn in this journey.  Due to this pandemic, my bosses who have been flaunting their wealth have started making losses and now needs to find another way to get money. Mind you, the company I work with is a marketing firm. 
So what the bosses thought of doing was creating a delivery service due to the current situation. It is not their field but since they still need to show people they are the rich people, they need money either way. Since I'm the only developer in the company I've to make this application. I've to make an Android and iOS app with a back-end and an admin portal all in 1 month. My pay is shit and by shit I mean less than even 700 USD. I've not done a project like this before so there would be a learning curve as well. And there is no one to guide me either.
They think just because they have hired one developer anything development related is settled and I will do everything no matter how big or complicated or how shitty my salary is.
The feature list is a whole system, like it is so complicated that someone could really make their own company just to work on that application. It's HUGE.
I'm thinking of saying no I can't do this shit. But just wanted to see what some more experienced devs say about this. I've attached the features list in the rant.</t>
  </si>
  <si>
    <t>project/change</t>
  </si>
  <si>
    <t>project/deadline</t>
  </si>
  <si>
    <t>project/resource</t>
  </si>
  <si>
    <t>shipping</t>
  </si>
  <si>
    <t>random,emojisintagsshouldbeconsideredabuse,pills here,💭 and 🙏</t>
  </si>
  <si>
    <t>Instead of a rant I have a story for you.
I was browsing my emails and eminently pissed off, as I usually am. Came across an email from
michael@michaelnthiessen.com
and thought "fuck this guy and his adverspam!"
Because whats more rational than hating someone you don't know, over something they didn't do, because of something completely unrelated to them of which they have no control?
Totally human.
The email looked like this
"I have some fantastic news for you:
Clean Components will be released again on April 21! 
"
With a "🎉" emoji. I'm in a more vile mood than usual today.
It goes on.
"Even better, I'm significantly dropping the price, so you'll definitely want to pick it up!"
How presumptuous. 
I fire off a quick reply.
"What a bunch of bullshit.
I decide to change careers and a month later, just like in 2008, this fucking pandemic happens and the economy and hiring
Starts collapsing. 
And here I am getting sent this bullshit.
"
I had to rewrite and shitcan the response a few times for civility. I guess this is me being polite, but I was suddenly compelled to vent to this total stranger over what in all likelihood was an *automated* email.
Six and a half hours later I got a reply.
"Hey James, I'm sorry this pandemic has been rough on you. 
I hope things turn around for you soon.
If it would help, I'd give you the course for free, but if you've switched careers I'm not sure it's relevant any more?
Michael
"
My god. A lone voice of calm in a wasteland of 24/7 bad and worsening news. Sometimes simplicity is the soul of class.
Hes got it in spades.
And here I was thinking "today might be the day. Thank god for giant bottles of hydrocodone."
It's not true that all gingers are soulless demons.
Some of them are angels in problem glasses.
No but seriously, hes a cool guy in my book.
Check out his site if you're interested in Vue at
michaelnthiessen.com</t>
  </si>
  <si>
    <t>marketing/email</t>
  </si>
  <si>
    <t>project/side</t>
  </si>
  <si>
    <t>job/interview</t>
  </si>
  <si>
    <t>family/relationship</t>
  </si>
  <si>
    <t>rant,wk199,poland,uni</t>
  </si>
  <si>
    <t>My uni has closed down today. No classes until further notice. We will have few online ones but all lectures are gone, well i dont care since i didnt attend them anyway.
It is nice to see that administration is doing things to prevent the pandemic from getting worse. There are only few cases in my city but it is good it be caucious.</t>
  </si>
  <si>
    <t>university/close</t>
  </si>
  <si>
    <t>government/corruption</t>
  </si>
  <si>
    <t>IT/newsportal</t>
  </si>
  <si>
    <t>random,sportsing,kidding,not kidding,sports</t>
  </si>
  <si>
    <t>Prediction:
eSportsing is the sportsing of the future. 
It's pandemic-proof.</t>
  </si>
  <si>
    <t>esporting</t>
  </si>
  <si>
    <t>rant,stackoverflow_down</t>
  </si>
  <si>
    <t>{u'url': u'https://img.devrant.com/devrant/rant/r_2444325_uUBFo.jpg', u'width': 799, u'height': 435}</t>
  </si>
  <si>
    <t>is anybody witness of a little pandemic?</t>
  </si>
  <si>
    <t>stackoverflow/crash</t>
  </si>
  <si>
    <t>news/fake</t>
  </si>
  <si>
    <t>rant,#redundancy #help</t>
  </si>
  <si>
    <t>Been made redundant today.
Get some tissues cause imma spill my tea across your keyboards.
It was my first job. I was a UX designer.(I guess I have to use past tense?) I was there for 6 months. It was enjoyable and rewarding,slightly stressful because I worked for two companies under an umbrella company and was split 50-50. 
I was told to come to work and I went and I saw one of my bosses in the room aswell ( I have two bosses btw - 2 companies)
 The head of IT comes in and tells us we both have been made redundant as our company is not doing well ( its a travel company)...
I was shocked and I cried. I felt sorry for my boss he was there for ten yrs. And he has kids. I was told I could go home but I went to bathroom and cried. I came out and I didn't know if I was supposed to finish the day ( I had 3 meetings) or go home.... So I went to the meeting like a dumb dumb. 
Most awk meeting because the other company didn't even know I was made redundant. The meeting was about how even though its a difficult time for us we r United and we aren't firing u guys just take unpaid holidays etc. Btw IT head was in that meeting was shocked to see me there ... I don't even know why I went. Anyways I found out they got rid of 174 employees across the umbrella company. I had to awkwardly tell my other boss I've been made redundant. He was shocked... I don't even know what to do. How to do. Sigh. I asked him if we wanted me to finish work off he's like do whatever u want to do.... I mean whattt. 
Also does anyone know what a redudancy consultantion meeting is? It's my first job I have no idea what happens. Anyone here made redundant? How did u cope with it? Do u think I'm gonna get another job in this pandemic? Sorry I'm just a bit lost</t>
  </si>
  <si>
    <t>firstjob</t>
  </si>
  <si>
    <t>uncertainty</t>
  </si>
  <si>
    <t>family/saving</t>
  </si>
  <si>
    <t>quarantine/dormitory</t>
  </si>
  <si>
    <t>shopping/panic</t>
  </si>
  <si>
    <t>project/home</t>
  </si>
  <si>
    <t>food/stockpile</t>
  </si>
  <si>
    <t>random,source engine,level design,game design</t>
  </si>
  <si>
    <t>The source engine is interesting, because it has reached that stage of life where it's old enough to be remarkable-- in the sense that it could be called 'legacy', a sort of milestone in development practices and thinking, both in software, and design.
That said, a better look at it might be from the lense of *uses today*.
A lot of former source engine (SE) devs are now going to unity or unreal, I don't blame them.
But it's interesting to examine examples of games that haven't.
One such game is the freeware "No More Room In Hell". A couple online play throughs shows a wealth of well designed maps (and an even greater horde of shovelware maps, but hey, you take the good with the bad).
The age of the engine itself shows. Even in games like Left 4 Dead the engine's age can be seen. This, in some respects has been a drag, but also a blessing. Where other games could rely on their effects, shaders, and other tech, modders, map makers, and designers have had to rely on wit and creativity.
Enter "situated environments."
In an age where many people desire to travel, to go places, and have grown up doing the exact OPPOSITE, there is a great desire for variety of locations in games: not merely 'environmental' in the shallow sense of a 'theme' such as 'lava', 'tundra', etc. But in the sense of setting in general.
We want places that are both out of reach and yet familiar. Fire-fights happen in city streets. Apocalypses happen in neighborhoods where the skyline is both broken and at once something we know by sight. Open air markets, grocery stores, neighborhoods, all of these provide the back drops of popular games and series such as COD, Battlefield, The Last of Us, and yes, the example game, NMRIH.
I call this idea of 'familiar but out-of-reach level design', "situated environments", because familiarity with them, but *lack of real life experience* with them, on a day to day basis, allows people's expectations to fill in the gaps.
No one for example would argue the layouts of 7 Days To Die are familiar, but most of us don't spend all day in a junkyard or a high rise hotel.
So they *feel* familiar. Likewise with Skyrim, the villages and towns, both iconic and strange, our expectations formed by cultural inheritance, hollywood films, television shows, stories, childrens books, and yes, other games. 
In a way, familiarity-without-real-in-person-experience is a shortcut for designers, one that lets them play with the player's head-space, the players subconscious idea of how a space and setting *should* work, what to *expect* out of the area, how to *operate* within the area. And the more it conforms to expectations, the more surprising an overdesigned element appears to be, rather than immersion breaking. A real life example of this is people's idea of chernobyl. When they discover the amusement park and ferris wheel they're blown away by the juxtaposition of the wasteland that surrounds them and the associations ('nostalgia' as it were) that such a carnival ride carries for many of us. It simultaneously *doesn't belong* and is yet all at once *perfectly situated in the environment*. 
It is to say 'surreal', which is adjacent to the idea of *being real*, in terms of our "perception of what is and isn't plausible, if not possible."
This is at the heart of suspension of disbelief, because in essence, virtual worlds are a lie, like fiction, and good fiction violates expectations in order to tell us truths about reality. As part of our ability to differentiate bullshit from reality, there is to say an element in our bullshit detectors (doubtless evolved over many 10's of thousands of years), that is designed to not merely detect what is absurd in our limited experience, but to incorporate absurdity into everyday experience. In that sense part of our rationality is the acceptance of irrational experiences, learning from it, and discovering 'a proper place for each thing' in the "models of the world" we all carry around in our heads. Eventually we normalize the absurd, it becomes the new reality, and what remains unassimilated becomes superstition (real or otherwise), a figment, or an anomaly.
One of the best examples I've encountered is The Last of Us: Left Behind, a good chunk of which is spent in a mall. And they nailed the environment perfectly I would say.  
Or for those who don't own a PS4, a more accessible example is a map in NMRIH aptly called "the museum", and few words better do it justice than to go play it yourself--that is, if you really want to know what I mean by a 'situated environment'.
What better way, during this pandemic, to get out of the news cycle and into your own head? Sometimes the best way to escape isn't outside, it's within.</t>
  </si>
  <si>
    <t>open-office/ban</t>
  </si>
  <si>
    <t>Fucking pay cuts are already here. My fuckwad company decided to push paycuts for the entire year.
Are companies still hiring in a pandemic? If they are, who?</t>
  </si>
  <si>
    <t>job/hiring</t>
  </si>
  <si>
    <t>So I didn't realize it was going to take a global pandemic to work from home, but I guess it did and it's great!</t>
  </si>
  <si>
    <t>revenue/loss</t>
  </si>
  <si>
    <t>company/advertisement</t>
  </si>
  <si>
    <t>random,doomporn,pandemic,covid19,antisocial distancing,thank god for chat roulette</t>
  </si>
  <si>
    <t>!rant
If any of you were wondering why all the panic when we keep hearing reports of so few people personally knowing anyone with covid19 symptoms, I think I just figured out why.
So as of yesterday, assume unofficially fatality is 15%. Yesterdays death total was 3861.
If we assume roughly  15% death rate, based on ten days average for a case to recover or die, then the cases that would be recovering today on april 1st would have been infected or started to show symptoms on march 22nd.
At that time there was 32882 cases total in the u.s.
Therefore for april 1st, that would mean by the end of the day today, if the ~15% fatality rate is accurate, there would be at least 4,932 fatalities logged today.
I don't know about you, but here it's almost 9am, not even halfway through the day, and we're already at 4067 deaths.
And now we get to the part where all this shit starts to make sense.
For a long time since this outbreak has started somethings been bugging me and I couldn't place what it was till now.
Why did it seem, no matter how high the numbers climbed, no matter how much this spread 'like the flu', no matter how hard I looked into it, very few people seemed to personally know anyone *in real life* who died or at least came down with this?
I mean we'd all heard the rumors that it was more lethal, and then mums the word, it seemed like media the world over simply except the official "it's only 2% lethal" line. Same as the line about it only infecting people of asian descent.
And it didn't make sense to me why the numbers were so high, and why all the panic if it's just the flu? I knew in the back of my mind it wasn't I just didn't have a specific reason why.
Here it is: This thing is still pretty contagious, but not as contagious as it *could* be with a lower fatality rate. And with a fatality rate at 15%, combine with *just sufficient* spread, it would continue to burn and fester in communities for a year or more until those panic-numbers we see on the news would become a real thing. And then no matter HOW flat we made the curve, it would be x5-x50 times worse than a bad flu.
So we get panic and fake numbers. Because you really don't want to catch this thing. It kills 1 in 6.6. And it spread just enough that it is hard to effectively fight.</t>
  </si>
  <si>
    <t>panic</t>
  </si>
  <si>
    <t>With pandemic work from home should be  understand by the old school type of management. We have VPN duh!</t>
  </si>
  <si>
    <t>appearance/clothing</t>
  </si>
  <si>
    <t>project/covid-handling</t>
  </si>
  <si>
    <t>project/idea</t>
  </si>
  <si>
    <t>random,pandemic,python</t>
  </si>
  <si>
    <t>My outlook for when this pandemic is over, at least in the u.s. : 10-15 days.
It'll end with between 14k and 20k deaths.
Heres the script:
https://pastebin.com/yWgE6agi</t>
  </si>
  <si>
    <t>coding/pandemic-projection</t>
  </si>
  <si>
    <t>What're the pros and cons of job hunting in this recession market?
I'm in india and I'm trying to decide if I'm going to weather it out in my current place or go job hunting in the middle of a lockdown. Current place has a lot of scummy things planned including downsizing and pay cuts. They've already cancelled my promotion using the pandemic as a convenient excuse. I'm sure I'm good enough that they won't be let me go, but it's going to be a shitty year over here.</t>
  </si>
  <si>
    <t>job/hunting</t>
  </si>
  <si>
    <t>rant,apocalypse,pandemic</t>
  </si>
  <si>
    <t>My project was closed down yesterday due to growing concerns about the global pandemic. 
I can somewhat understand the reasoning behind this action. Context: I work for a very large consulting firm that does software development and systems consultancy. The client has a business model that is fully reliant on in-store profit. All of the stores are closed or empty. 
While I’m not yet unemployed, I can’t help but wonder what these guys were thinking when they started this project. Did they not already have the budget to complete it or any sort of contingency plan?
The just held a large online meeting where, in essence, they fired us with a cut-off period of 5 days. 
They simply bailed out and it’s not even been 2 weeks since things actually got serious.  
Does their action seem right or sound?</t>
  </si>
  <si>
    <t>project/closed</t>
  </si>
  <si>
    <t>marketing/mistake</t>
  </si>
  <si>
    <t>What kind of projects are mostly affected by the pandemic?
I believe there must be massive layoffs in travel related projects. Or I'm wrong and it's business as usual (IT part)?</t>
  </si>
  <si>
    <t>project/affected</t>
  </si>
  <si>
    <t>rant,interviewcamp</t>
  </si>
  <si>
    <t>Today I'm starting interviewcamp.io. I graduated from a 4-year university in California with a degree in computer engineering and have almost 3 years of work experience, but my god I am terrible at algorithms. 
Big O (time and space complexity), recursion, Binary Search Trees, reversing a fucking linked list, etc. I need the boost and I hope the $250 a year for the material will help me get at least a $5k increase in salary when jumping to another company after the whole pandemic (or get a raise at my current job).
If anyone has any experience with them let me know. So far I'm 2 hours in and it is nice so far.</t>
  </si>
  <si>
    <t>interview/prep</t>
  </si>
  <si>
    <t>employee/cross-team</t>
  </si>
  <si>
    <t>corona/antivirus</t>
  </si>
  <si>
    <t>corona/webdev</t>
  </si>
  <si>
    <t>corona/versioning</t>
  </si>
  <si>
    <t>career/change</t>
  </si>
  <si>
    <t>coroana/dataset</t>
  </si>
  <si>
    <t>skill/corona-survive</t>
  </si>
  <si>
    <t>resume</t>
  </si>
  <si>
    <t>TCP</t>
  </si>
  <si>
    <t>Spain</t>
  </si>
  <si>
    <t>workplace/employee</t>
  </si>
  <si>
    <t>Sweden</t>
  </si>
  <si>
    <t>Flights</t>
  </si>
  <si>
    <t>Apocalypse</t>
  </si>
  <si>
    <t>Pandemic</t>
  </si>
  <si>
    <t>Hoarding</t>
  </si>
  <si>
    <t>Finance</t>
  </si>
  <si>
    <t>time managemet</t>
  </si>
  <si>
    <t>Employment</t>
  </si>
  <si>
    <t>Economy</t>
  </si>
  <si>
    <t>Recession</t>
  </si>
  <si>
    <t>Unemployment</t>
  </si>
  <si>
    <t>rant,wk130</t>
  </si>
  <si>
    <t>Every single one of them, and every one that will come after them.
Google, it started out as 2 people in their garage, wanting to make a search engine that was better than the others. Nothing else, nothing evil. Just make the world a little bit better. And look what it's become now. A megacorporation with little to no regards for their user base. Because who cares about users anyway?
Microsoft, it started out with Bill Gates - young high school computer nerd - who wanted to make an operating system for the world to use. Something that's better than the competition. And boy did he do so. Well "better than the competition" aside, he did make it for the world to use. And the world adopted it. And look what it's become now. A megacorporation with little to no regards for their user base. Because who cares about users anyway?
See where I'm going here?
Apple, it started out with Steve Jobs and Steve Wozniak in their garage, just like Google did, wanting to make hardware that was better than the others. Nothing else, nothing evil. Just to make the world a little bit better. And look what it's become now. Planned obsolescence has been baked into it, just like it is in every other piece of technology. Quality control and thinking through the design has become a thing of the past. User choice, yeah who cares about that.
Samsung, it started out centuries ago actually, and I don't really remember the details of it.. ColdFusion has a video on it if memory serves me right. Do watch it if you're interested. Anyway, just like all the others they started out as a company which wanted to make the world a little bit better. And damn right did they do so.. initially. Look what they've become now. Forcing their stupid TouchWiz UI upon their customers (or products?), a Bixby button that can't even be reprogrammed.. and the latest thing.. Knox, advertised as a security feature, but as everyone who likes rooting their devices and mucking with it knows, it is an anti-feature that only serves for lockdown. Why shouldn't you be able to turn in a phone for RMA when a hardware error occurs, when all you've personally modified is the software? Why should changing the software blow that eFuse, so that you can be sure that you can't replace it without specialized equipment and a very steady hand?
I could go on and on forever about more of the tech giants out there, but I feel like this suffices for now. Otherwise I won't have anything else left for future rants! But one thing I know for sure. Every tech company started, starts, and will start out with a desire to make the world a better place, and once they gain a significant customer base, they will without exception turn into the same kind of Evil Megacorp., just like the ones before them. Some may say that capitalism itself is to blame for this, the greed for more when you already have a lot. Who knows? I'd rather say that the very human nature itself is to blame for it. We're by design greedy beings, and I hate it. I hate being human for that. I don't want humans to be evil towards one another, and be greedy for ever more. But I guess that that's just the way it is, and some things do actually never change...</t>
  </si>
  <si>
    <t>devrant,covid19,developer,webapp,geek life,quarantine,lockdown</t>
  </si>
  <si>
    <t>Check out my new app!
http://localhost:3000/</t>
  </si>
  <si>
    <t>app</t>
  </si>
  <si>
    <t>rant,ignorant apple users</t>
  </si>
  <si>
    <t>Just came back from a new café (to the pedantic among us, yes I know it's a bar.. get over it).
And I met some Apple fanboy 🤭
So the guy kept on bragging about his shiny iPhone 6.. and I figured that I'd chime in. Due to my short-term memory being terrible, I'll be paraphrasing here.
M: me
S: iPhone usar _/\_
M: iPhone 6 ey..? I've heard about some devices in which the old ones are throttled down in a system update "to save the battery".
S: Yes, biweekly updates!! You can even delay them to tune them down to the time during which your device is charging and can commence its system update.
M (thinking): You've clearly missed the point sir.. but on Android, system updates don't need to be willfully delayed even. They (usually) won't commence unless your device is 80% and charging. OnePlus has been an exception to this though, probably under the assumption that their users are mostly power users that know what they're doing.
M: You do realize that given that your iPhone 6 is quite old already, Apple will very likely start throttling your device during a system update in the next few months, right.
S: What the hell dude.. look, look how smoothly it's been going for the last few years!!! Nothing wrong with that.
M: Just wait until your repair bill comes from those Geniuses 🤭
M: Sir, you do realize that Apple quotes €600 for battery repairs nowadays, right.
S: What the hell dude!!! I can buy a whole new phone for that much!!
M: Exactly!! That's exactly Apple's business tactic!!! They design their phones as such that the battery replacement (one of the most common repairs) requires you to replace not only the battery, but the whole chassis!!! And on the XS, the battery replacement is nothing short of atrocious!!!
M: Here, have a look at this: https://youtube.com/watch/...
*shows Louis' newest video about him switching to iPhone XS*
S: Yeah that's just bullshit. I bet you're showing me this on one of those crappy Samsungs.
M: No sir. I'm showing this on my Nexus 6P, that is tethered to my OnePlus 6T. Speaking of which, let me introduce you to the Nexus 6P's (one of the crappiest Android flagships to ever exist) repair, the battery replacement of which I've done myself.
(you can watch the iFixit video about it here: https://youtube.com/watch/...)
*explains heatgun, screwdriver, heatgun battery replacement of Nexus 6P and the time each step takes - more than an hour combined*
S: Yeah that's because it's one of those crappy Androids. That'd never happen to this shiny iPhone, look, I've got a $20 battery right here!!!
*shows battery*
M: Sir... That's a battery for a MacBook. A laptop battery.... 🤨
I love how willfully ignorant these Apple users are. To them, all that exists is Apple and Samsung (both of which I hate because lockdown). And they apparently don't even know what repair they have to look for when they'll need one.. maybe that's why those Genius Bars exist? 🤭
I'd love to see the guy's face when the Geniuses quote him the price for battery replacement when his planned obsolescence time comes 🤭</t>
  </si>
  <si>
    <t>iPhone</t>
  </si>
  <si>
    <t xml:space="preserve">Apple </t>
  </si>
  <si>
    <t>Mobile phones</t>
  </si>
  <si>
    <t>death</t>
  </si>
  <si>
    <t>rant,dotnet core,proprietary,microsoft,vscodium,vscode,debugging</t>
  </si>
  <si>
    <t>{u'url': u'https://img.devrant.com/devrant/rant/r_2312692_tV4Xw.jpg', u'width': 798, u'height': 238}</t>
  </si>
  <si>
    <t>I am using VS Codium instead of VS Code to see what kind of things change when you scrape the Microsoft out of it. Apparently some tools for dotnet core like debugging are locked down and only allowed to run in Microsoft made IDEs.
I hate the sneaky Microsoft API lockdown nonsense and will be steering future projects away from any dotnet core development. I thought this was dead in VS Code but they managed to sneak it in.</t>
  </si>
  <si>
    <t>rant,tech sympathy,merriott hack,merriott</t>
  </si>
  <si>
    <t>Merriott got hacked. I know the head (and only) tech at a local hotel/resort that just got bought and turned into a Margaritaville, so I checked in with him to see if he needed any help or advice or anything, and he said he hasn't slept since the attack and probably won't for another week. Everything's on lockdown, he's been staring at the firewall monitor and public PC feeds for like a week straight...
God, I feel bad for this man.</t>
  </si>
  <si>
    <t>!dev :(
I am cleaning, disinfecting, bagging and sealing produce and deliver it in survival packs so people don't need to get out of their houses.
The country is in total lockdown, people are strongly encouraged to stay at home.
Bars, social activities and whatnot are closed.
Only excuse to be outside is to be buying groceries or going to the hospital.
Supermarkets only allow 1 person per household, so.</t>
  </si>
  <si>
    <t>cleaning</t>
  </si>
  <si>
    <t>shopping</t>
  </si>
  <si>
    <t>random,lockdown</t>
  </si>
  <si>
    <t>Lockdown Day 1 of 21.
Royally fucked up.
Cooking gas ran out.
Drinking water is also over. The nearby water vending machine is also not working.
Hoping the gas shop will have stock at the time they told to come back.
Didn't have lunch, already starving even with whatever snacks that was stocked.</t>
  </si>
  <si>
    <t>supplies</t>
  </si>
  <si>
    <t>water</t>
  </si>
  <si>
    <t>R</t>
  </si>
  <si>
    <t>Lockdown diary:
I have now become addicted to Earl Grey.</t>
  </si>
  <si>
    <t>question,2020</t>
  </si>
  <si>
    <t>So the universe is determined to fuck with me for no other reason than the fact that I exist.
I managed to get 2 dates with 2 different girls (obviously) for next weekend.
And now, Australia is going into lockdown: No restaurants and shit.
So far, I am still laughing about the whole situation but now I am faced with either calling it off (which sucks because this lockdown can go for 6 months) or find another way to meet up.
I'm tagging this as a question to see if you guys have any ideas.
As for this fucked up universe... if the parallel MrCSharp is somehow watching me from the parallel universe that has a good 2020 going on at the moment, can you please like take me to your 2020.. that'd be fab.
Oh.. and my office is now fucking closed and forced to work from home. No more gym too.. 
god fucking damn it...</t>
  </si>
  <si>
    <t>dating</t>
  </si>
  <si>
    <t>girlfriend</t>
  </si>
  <si>
    <t>video-chatting</t>
  </si>
  <si>
    <t>Currently working on a pinball game in Godot.
https://github.com/Demolishun/...
Just added the Qodot plugin.  This allows Quake style maps to be imported and used in game engine.  This should make making different pinball layouts much easier.  Most of the physics are working "good enough".  I really like programming scripts in Godot.  They are short and to the point with GDScript.
I am not in lockdown and I am still going to work.  Most of my social events have cancelled themselves.  So in that sense parts of my life are in lockdown.</t>
  </si>
  <si>
    <t>game development</t>
  </si>
  <si>
    <t>social life</t>
  </si>
  <si>
    <t>I have lost all motivation for coding.....I have my pet projects pending. During this lockdown i decided to get work done, but for some reason i just can't get my ass working and keep wasting time.
How do you guys keep yourself motivated?</t>
  </si>
  <si>
    <t>rant,microphone,laptop,lockdown</t>
  </si>
  <si>
    <t>That feel when you realise that your 3 years old laptop's microphone has problems making it hard for others to hear you clearly and that the external microphone you have is useless (probably a bad batch tho).
And most shops are closed due to the lockdown here and you can't afford getting a new one or going to a store to test microphones.</t>
  </si>
  <si>
    <t>online shopping</t>
  </si>
  <si>
    <t>closed stores</t>
  </si>
  <si>
    <t>rant,lockdown,fun,programming</t>
  </si>
  <si>
    <t>{u'url': u'https://img.devrant.com/devrant/rant/r_2441410_8gaoG.jpg', u'width': 751, u'height': 999}</t>
  </si>
  <si>
    <t>How are you trying to be productive in this lockdown?</t>
  </si>
  <si>
    <t>advertisement</t>
  </si>
  <si>
    <t xml:space="preserve">productivity </t>
  </si>
  <si>
    <t>police</t>
  </si>
  <si>
    <t>exams</t>
  </si>
  <si>
    <t>threat</t>
  </si>
  <si>
    <t>joke/meme,github,lockdown,covid19,work from home</t>
  </si>
  <si>
    <t>{u'url': u'https://img.devrant.com/devrant/rant/r_2436886_5E57d.jpg', u'width': 371, u'height': 288}</t>
  </si>
  <si>
    <t>Just in case I didn't remember when I started working from home, I have a quick way to look it up.</t>
  </si>
  <si>
    <t>devrant,frustrated developer</t>
  </si>
  <si>
    <t>does it makw me rude? I just shut down my laptop withour giving update cause of frustration during lockdown.. I mean who worked on weekends 😒 Am home didn't mean available for 24 hours</t>
  </si>
  <si>
    <t>work on weekend</t>
  </si>
  <si>
    <t>question,quarantine,vim,it-guy,lockdown</t>
  </si>
  <si>
    <t>Am I the only person who's the go-to IT guy for their family and neighbors?
Been getting a lot of calls for these quarantine days. One even asked me how to quit vim.</t>
  </si>
  <si>
    <t>technical help</t>
  </si>
  <si>
    <t>family/social life</t>
  </si>
  <si>
    <t>petition</t>
  </si>
  <si>
    <t>global warming</t>
  </si>
  <si>
    <t>social cause</t>
  </si>
  <si>
    <t>lost promotion</t>
  </si>
  <si>
    <t xml:space="preserve">privacy/security </t>
  </si>
  <si>
    <t>{u'url': u'https://img.devrant.com/devrant/rant/r_2437244_iJaTX.jpg', u'width': 512, u'height': 400}</t>
  </si>
  <si>
    <t>We provide investigated informations for credit protection. Traffic to our main website during Italy lockdown</t>
  </si>
  <si>
    <t>software</t>
  </si>
  <si>
    <t xml:space="preserve">statistics </t>
  </si>
  <si>
    <t>credit card</t>
  </si>
  <si>
    <t>tracking</t>
  </si>
  <si>
    <t>question,covid19</t>
  </si>
  <si>
    <t>Anyone gotten as far as being furloughed or getting a wage cut yet during the lockdown? What is the safest way to navigate the waters as a dev if one should be presented with this circumstance?</t>
  </si>
  <si>
    <t>firing</t>
  </si>
  <si>
    <t>wage cut</t>
  </si>
  <si>
    <t>random,remote working,the show must go on,power anthem</t>
  </si>
  <si>
    <t>{u'url': u'https://img.devrant.com/devrant/rant/r_2440635_BbTBo.jpg', u'width': 353, u'height': 661}</t>
  </si>
  <si>
    <t>So working from home due to UK Gov lockdown. iTunes on, and the perfect power anthem comes on... Productivity up 110%</t>
  </si>
  <si>
    <t>UK</t>
  </si>
  <si>
    <t>clickbait</t>
  </si>
  <si>
    <t>rant,slow internet,old people,boomer,family</t>
  </si>
  <si>
    <t>A conversation I had today with my mother-in-law (replace with any boomer).
Me: When did you get this 4G home mobile internet subscription?
MIL: About 3 years ago.
Me: What's the max speed on it?
MIL: No idea.
Me: What are you paying for it per month?
MIL: Not sure.
Me: Ok... Can I see your last bill?
MIL: Hang on, it's on the drawer somewhere with all the other million paper bills I get because I don't know email billing has existed since 2001. Let me dig through it.
Me: You should sign up for email billing...
MIL: What if I forget because I don't see the email?
Me: You don't check your email?
MIL: No because all I get is spam...
Me: You should use a second email for spam. 
MIL: How do I know which is spam?
Me: Umm... Anyway about that bill...
MIL: It's $29,90 and it's 10Mbits.
Me: Yeah sounds about right, these speeds are bad and that's definitely a very old plan... There are plans for 50Mbit for $14,90 now. You should swap.
MIL: But this is fine for me.
Me: Literally what?
MIL: I don't need it any faster.
Me: You spend all day watching Netflix and YouTube and you're paying for the HD plan and you don't have fast enough speed... Also when you do that, no one else can use the internet, nothing will load for us.
MIL: You've never had a problem with it before when you were both here.
Me: Because we've never stayed here longer than like 2 days, and usually we use our mobile hotspots but I need to connect some devices via wired now.
MIL: Why do you need to do that? 
Me: Never you mind. Anyway, both your daughter and I would like the internet to be at least a twentieth of our home internet speed... Not a hundredth... Plus it's literally $180 cheaper per year.
MIL: I think having slow internet is nice (she actually said this).
Me: We don't, and wtf no one thinks slow internet is nice... Really you should upgrade. They'll probably end support for this plan soon anyway because it's so old (half lie). Also $180 is a lot of money to save.
MIL: If they haven't after 3 years then I doubt they will and they'll just change my over automatically, won't they?
Me: Yes but they probably won't offer you anything remotely as good as if you asked yourself. Why won't you swap?
MIL: Oh I don't know. I don't understand any of the things they ask on the phone.
Me: You can do it all online. You signed up to Netflix without any problems...
MIL: I'll think about it.
Me: Okay and I'll think about mowing the lawn and digging those few new garden beds you wanted.
--------------------
1 hour later (to her daughter)
MIL: Oh so I got a 5 pack of these 100 decorated serviettes and they were 25% off.
Me: But you won't save $15 a month and get 5 times faster internet to satisfy your daughter and her partner.
--------------------
Some more hours later
MIL: (to my partner) Can you ask pythoninrelay why Netflix isn't working?
Me: It seems to be because I'm downloading some stuff. 
MIL: Can you do that later?
Me: Nope.
MIL: Okay how long is it going to take?
Me: At this rate, about 13 hours.
MIL: What? What on earth takes that long to download!
Me: Quantum Break (it's 100GB)
MIL: Is that a show? Can't you watch it on Netflix?
Me: No and no it's not on Netflix.
MIL: Well this just won't do! It's not going to work if only one person can use the internet at a time!
Me: ... So you'll swap the internet over?
MIL: That'll solve the problem?
Me: Pretty much.
MIL: How long will it take to swap it over?
Me: Probably about an hour, but definitely less than 13 hours.
MIL: Can you just download that whilst you sleep?
Me: We have dozens of other things we need to download and I need to reprovision my home server. Can you watch Netflix whilst we sleep?
MIL: ...
Me: Just give me your laptop and let me change this shit for fucks sake! It was your fucking idea that we all quarantine here. Even if we didn't NEED to swap it, you should think about being proactive enough to make use of my talents and ask me how you can save money and get a better deal on stuff like this anyway.
MIL: I don't care about getting deals on stuff like this.
Me: Yeah nah, but fucking serviettes are worth bragging about right? Hand me the fucking laptop. I won't ask again or we're leaving, quarantine or not.
--------------------
Not even 35 minutes later, the plan speed silently increases and we're enjoying 100Mbit internet and it's the same price she was paying for 10Mbit. All this fuss and she didn't have to lift a finger...
We've succeeded in making a world where boomers can just live in total selfish comfort and where it's painful for them to consider someone else's needs, even temporarily. Especially if they don't get to brag about it.</t>
  </si>
  <si>
    <t xml:space="preserve">lockdown </t>
  </si>
  <si>
    <t>wife/social life</t>
  </si>
  <si>
    <t>youtube</t>
  </si>
  <si>
    <t>random,days change,good old days</t>
  </si>
  <si>
    <t>15yrs ago I used to quarantine viruses 😪
Now a viruse is quarantining me 😒</t>
  </si>
  <si>
    <t>virus/quarantine</t>
  </si>
  <si>
    <t>undefined,antivirus,wk27</t>
  </si>
  <si>
    <t>Antivirus software that believes that client server programs you write are actually malware and quarantine them as soon as you compiled...</t>
  </si>
  <si>
    <t>coding/app</t>
  </si>
  <si>
    <t>A kid that went to my daughter's preschool class died (they are in the 3-4 years old range)
The parents still don't know what their kid died from some virus.
They said the kid became braindead so I'm guessing meningitis?
Meanwhile we're pretty scared, and unsure if we should keep sending our kid.
I'm very disappointed in the way the school handled this, like no quarantine, no fucking notice on our kid's book about how they're going to deal with this.
Fucking piece of shit school.
Everyone on the whatsapp group is sad, saying religious shit. Hello!!!! Can I know what this kid died from so my kids don't die too????
I feel sad for the parents and the kid but... everyone is reacting in a very stupid way to this.
Like no one's gonna even fucking ask if this kid went to class this week and potentially passed it to other kids?
Fuck this dumbass mediocre country.</t>
  </si>
  <si>
    <t>school/child</t>
  </si>
  <si>
    <t>job/techsupport</t>
  </si>
  <si>
    <t>[wk200]
Ordered a set of copic markers, they should be here tomorrow. At least this quarantine crap gives me time to draw again after 5 years.</t>
  </si>
  <si>
    <t>shopping/marker</t>
  </si>
  <si>
    <t>drawing</t>
  </si>
  <si>
    <t>rant,quarantine</t>
  </si>
  <si>
    <t>Why is it so fucking hard for people to follow basic rules? FFS you're supposed to stay at home to limit contact between people, that doesn't mean you can play volleyball with your friends or go to the local park! And if you decide to go hiking, choose a place where you'll be alone, not the most popular trails around the city! You're the fucking reason government needs to make new quarantine regulations every day, not this virus, and you deserve no help if you catch it! Fuck you!</t>
  </si>
  <si>
    <t>rule/notfollowing</t>
  </si>
  <si>
    <t>rant,plasma,rice,kde,linux,fuck</t>
  </si>
  <si>
    <t>{u'url': u'https://img.devrant.com/devrant/rant/r_2440746_bwZ3k.jpg', u'width': 800, u'height': 900}</t>
  </si>
  <si>
    <t>Quarantine Ricing
Ricing after a long time on a secondary system.</t>
  </si>
  <si>
    <t>system/customization</t>
  </si>
  <si>
    <t>bored/annoyed</t>
  </si>
  <si>
    <t>family/mil</t>
  </si>
  <si>
    <t>rant,quarantine,covid19,urgh</t>
  </si>
  <si>
    <t>So, those of you who have been in quarantine for more than a week, how are you keeping your sanity?
Specially the news, goddamn, people are so stupid. The number of infected around here has been skyrocketing so I'm not even afraid of getting the virus anymore, I'm more afraid of the damn numbers going up.
Also, those of you who don't live alone, need not reply. 😝
I like my independence, but goddamn this feels a lot like being in luxury solitary confinement. Plus, I have to cook for myself.
Urghhhhhhhhhhhhhhh</t>
  </si>
  <si>
    <t>cooking</t>
  </si>
  <si>
    <t>society</t>
  </si>
  <si>
    <t>rant,cake,birthday,quarantine</t>
  </si>
  <si>
    <t>Happy 🎂 day to me 🎉</t>
  </si>
  <si>
    <t>teabag</t>
  </si>
  <si>
    <t>random,quarantined</t>
  </si>
  <si>
    <t>We are currently under 21 days quarantine and today I realized that my day to day life style hasn't changed at all. Except that now I am working from home...
I really need to start socializing more and possibly get a hobby or something like that... 🤦‍♂️</t>
  </si>
  <si>
    <t>socialize</t>
  </si>
  <si>
    <t>social-media</t>
  </si>
  <si>
    <t>messaging/notification</t>
  </si>
  <si>
    <t>random,wk201</t>
  </si>
  <si>
    <t>{u'url': u'https://img.devrant.com/devrant/rant/r_2442785_XXZ4a.jpg', u'width': 800, u'height': 600}</t>
  </si>
  <si>
    <t>Built my first mechanical keyboard over the last few days...
Had to desolder every switch and LED after I fucked up the directions. I wasn’t even mad because what the hell else am I gonna do during this quarantine? 
Now I’m trying to learn QMK to get the RGB strip programmed and working and to figure out why the caps lock turns on the LED on LCTRL</t>
  </si>
  <si>
    <t>project/keyboard</t>
  </si>
  <si>
    <t>rant,noob,lazy ass,dev,quarantine,tips</t>
  </si>
  <si>
    <t>{u'url': u'https://img.devrant.com/devrant/rant/r_2457536_k5FNg.jpg', u'width': 799, u'height': 597}</t>
  </si>
  <si>
    <t>I get being a noob and trying to learn but don't be a lazy  ass by not even knowing if the library you're wanting to use is available for the language you're using it in. 
Don't be this guy.</t>
  </si>
  <si>
    <t>skill/newversion</t>
  </si>
  <si>
    <t>novice</t>
  </si>
  <si>
    <t>rant,solder wire,room,self-isolation,cleanup,conquest</t>
  </si>
  <si>
    <t>{u'url': u'https://img.devrant.com/devrant/rant/r_2440036_ex8Np.jpg', u'width': 800, u'height': 600}</t>
  </si>
  <si>
    <t>Quarantine task queue; task priority: lowest
(task status: in the comments)</t>
  </si>
  <si>
    <t>workload/pending</t>
  </si>
  <si>
    <t>wifi/setup</t>
  </si>
  <si>
    <t>router/setup</t>
  </si>
  <si>
    <t>wifi/share</t>
  </si>
  <si>
    <t>I've been working on the ecommerce website from hell for over a year now. I should have heard the alarm bells when the studio who were running the project took a month to pay my deposit but still expected me to start working, but I explained that I wouldn't start without some form of security and they were cool with it, so I carried on.
It started off as a simple build with simple products, no product variations etc and a few links on the designs which appeared to lead to external links, and checkout and cart pages were nowhere to be seen. It wasn't a big money job so I just build them in as plain and straightforward as I could, in line with how the rest of the site looked. They then changed their mind about how they wanted these to look, and added loads of functionality to the site throughout the build, so by the end of the line, the scope of work had completely changed. I also had loads of disagreements in terms of design and useability, as their designs straight-up weren't going to function otherwise, plus every round of changes meant that I had to prolong the job further and fit it around work for other clients.
Fastforward a few more months and I get sent a really angry email with some of the client's complaints, including one that raised an issue with the user journey, and the finger of blame was pointed at me. The user journey had been a part of the designs from the start, and this was never raised as an issue for A WHOLE YEAR. They then said that it had to go live on Monday (three days after they sent email with these huge new structural changes). I told them I could no longer work on the project but was happy to waive the rest of my fee (3/4 of the total fee, when I had essentially completed the site, minus 2 minor bugs), so they could find another developer in the limited time they had. At first they refused to hire another developer, claiming that it would be too expensive, which made no sense, as for a few minor fixes and out of scope additions he could get paid a wage that would have otherwise paid for the majority of the work I had done on the site. I stood my ground and finally they found someone, so I sent over all of the files and database to their new developer and asked him to give me a heads up when I could remove the staging site from my server. The next day, I received an email from the studio asking me to fix some bugs the developer was requesting I fix so he could carry on with the site. They were basically asking me to work more, for free, to enable him to walk off with the majority of the money and do less work. They also forwarded a suuuuuper shitty, condescending email from him, listing all the things he thought was wrong with the site (he even listed 'no favicon' although they'd never supplied a graphic for this). He also wrote a paragraph at the bottom EXPLAINING MY JOB TO ME and telling me:
I get the feeling you like to write Javascript, while being one of the easiest languages to learn, it can also be one of the hardest to master. While I applaud you for writing Vanilla JS, it looks like you have a general problem with structuring your application.
Not sure if I'm being oversensitive here but it felt so patronising, and i couldn't even go for an angry walk to get it out my system because of social distancing lol.
Let a girl quarantine in peace!!!!!!</t>
  </si>
  <si>
    <t>devloper/ecommerce</t>
  </si>
  <si>
    <t>client/complain</t>
  </si>
  <si>
    <t>I'm feeling empty. All my friends and roomates went home. But I stayed in hostel. I haven't touched my laptop from last 3 days. I'm just lying on bed staring at ceiling. I'm not even in a relationship, so I call my mother everyday to get the feeling of being loved.
This quarantine is strange. First few days I spent my time playing video games, watching Netflix, laughing at memes. But Now I'm feeling empty. Very strange thoughts are now occupying my mind. I'm sleeping 10+ hrs, and staring at ceiling or outside window most of the time. My room is a mess. Forget washing hands, I don't even feel like standing up to switch on lights.
I'm not saying I feel sad or depressed, I just feel very strange.</t>
  </si>
  <si>
    <t>isolation/depression</t>
  </si>
  <si>
    <t>family/mother</t>
  </si>
  <si>
    <t>undefined,regex is malware</t>
  </si>
  <si>
    <t>No Avira, the java class file my IDE just created is not a virus...
"moved to quarantine"</t>
  </si>
  <si>
    <t>company-policy/differnet</t>
  </si>
  <si>
    <t>work vs holidy</t>
  </si>
  <si>
    <t>{u'url': u'https://img.devrant.com/devrant/rant/r_2445986_YHKhQ.jpg', u'width': 295, u'height': 186}</t>
  </si>
  <si>
    <t>A few days into quarantine and I did it</t>
  </si>
  <si>
    <t>linux/migration</t>
  </si>
  <si>
    <t>random,programming,javascript,learning</t>
  </si>
  <si>
    <t>Apparently my learning style is more rote memorization than learn-by-doing and I've been trying to learn by doing for years as a hobbyist.
It took a fucking *national quarantine* to get me to try something different and I'm blown away.
What would have taken me many months to learn I've all but grasped in detail in a matter of 20 hours of study over the course of a week.
Fuck you javascript. I WIN THIS ROUND. No more looking at the documentation for stupid shit like how to write a regex, or why everything is wrapped in fucking parenthesis (IIFE), or why
I keep getting a uncaught reference exception.
The important thing to realize about learning is NEVER be obstinate about it. Try many things, and don't get stuck in one way of learning unless you know thats what works for you.
This is why having study partners and mentors are important. 
I think experience/practice and rote learning work in tandem. Rote learning lets you skip the much longer step of grasping the fundamentals, bootstrapping the process of learning the abstractions that are composed of those fundamentals.
I'm still adding cards to my anki flash card deck, but if anyone wants it I'm willing to share. It's mostly just 1. practice questions, 2. detail questions (what are the types? What does this regex do?, etc), 3. implication questions (heres this bit of code. It's XYZ, why did it fail? Correct it.), combining core details to memorize, and the application of the facts learned.
It helped me to learn and I'm apparently retarded, so if you're new to programming and want to learn JS, it can probably help you too. Unless you're more of a tard than me lol.</t>
  </si>
  <si>
    <t>learn/JS</t>
  </si>
  <si>
    <t>virus/anxiety</t>
  </si>
  <si>
    <t>joke/meme,quarantine,2020</t>
  </si>
  <si>
    <t>me: can i have fun
2020: no
me: ok</t>
  </si>
  <si>
    <t>qurantine/fun</t>
  </si>
  <si>
    <t>rant,quarantine adventures,funny</t>
  </si>
  <si>
    <t>A guy just smashed his head on the keyboard in a slack channel i’m in, likely being drunk
Thank god I was quick enough to tell him to not drink and code. He promptly followed it by „This message has been deleted“</t>
  </si>
  <si>
    <t>slack</t>
  </si>
  <si>
    <t>coworker/drunk</t>
  </si>
  <si>
    <t>rant,work,quarantine,no break,wk201</t>
  </si>
  <si>
    <t>Because my work is remote, whether I’m in the office or remoting in via VPN, it’s still the same. I just don’t have to spend an hour in traffic each way. If anything, things have been busier.</t>
  </si>
  <si>
    <t>random,birthday += 1;</t>
  </si>
  <si>
    <t>Wow, for some people who are all stuck at home under quarantine you guys are kinda dead tonight.  Almost feel like we need to make roll call just to check on everyone.
Anyway it seems like it would be rather patronizing to do a big speech again this year so I'll save it.  However I do still feel obligated to note that old man winter has officially passed and spring is now upon us.
So if you thought to stop by the liquor store while you were out grabbing rations last week and you've managed to not drink it all by now then join me in saying a farewell to the fish, for she was a bitch this year, and let's give a toast to the ram, may his stubbornness bring about a bit of good news despite it all.
🥃</t>
  </si>
  <si>
    <t>birthday/toast</t>
  </si>
  <si>
    <t>rant,problems,windows,migration?</t>
  </si>
  <si>
    <t>Ehh.....
Another day of problems with Windows, just removed 96 unsafe files (Trojans, Malware, Adware etc.)...
At first, Defender refused to work with me, I tried to remove that with Defender (which found just 7 treats), but 'remove' or 'quarantine' didn't work, so I downloaded Malwarebytes and now works fine. Still, some minor problems, gonna format this crap soon...or maybe it's time to move to Linux or macOS finally? 🤔</t>
  </si>
  <si>
    <t>toothache</t>
  </si>
  <si>
    <t>medicine</t>
  </si>
  <si>
    <t>watch/comedy</t>
  </si>
  <si>
    <t>question,dev problems,micro-management,dev,devlife,lead</t>
  </si>
  <si>
    <t>How do I tackle a team lead who is micro-managing us like hell during this quarantine?</t>
  </si>
  <si>
    <t>employee/lead</t>
  </si>
  <si>
    <t>micromanager</t>
  </si>
  <si>
    <t>course/suspend</t>
  </si>
  <si>
    <t>infected</t>
  </si>
  <si>
    <t>lonely</t>
  </si>
  <si>
    <t>software/chat</t>
  </si>
  <si>
    <t>social/inequalit</t>
  </si>
  <si>
    <t>Tried to upgrade my internet connection from 25mbps to 75mbps. My ISP sent me a success message through email and sms and can confirm that the speed is legit (upload/download). One day later, no internet connection again. Why the fuck does this shit keep on happening to me. Quarantine sucks.</t>
  </si>
  <si>
    <t>isp/customerservice</t>
  </si>
  <si>
    <t>internet/upgrade</t>
  </si>
  <si>
    <t>internet/problem</t>
  </si>
  <si>
    <t>rant,devlifesucks,fuck,quarantine,work from home</t>
  </si>
  <si>
    <t>Everyone I know chilling and shit. 
As a developer and having the ability to work from home I am being pushed more than usual and I think it is because of no commute time I am working more now a days.</t>
  </si>
  <si>
    <t>producitivity</t>
  </si>
  <si>
    <t>rant,code,college,java,indian,devrant,vtu,student,dev,js,react</t>
  </si>
  <si>
    <t>I Feel very happy being in quarantine. Going to college and wasting 6-7 hours of time in learning that stupid old stuff and working all night totally sucks. Now, i have my whole 24 hours to work. Stupid outdated indian colleges.</t>
  </si>
  <si>
    <t>learning/coding</t>
  </si>
  <si>
    <t>college/outdated</t>
  </si>
  <si>
    <t>We were forced to work from home since our region is under "Enhanced Community Quarantine". I brought my work computer at home so I don't need to set up shit on my personal computer. After 2 days, I lost my internet connection and I can't contact my fucking ISP, their office is closed and their customer service doesn't exist. I am now under No Work No Pay policy. Fucking what the fuck.</t>
  </si>
  <si>
    <t>Any devs stranded far from home during quarantine?</t>
  </si>
  <si>
    <t>stranded</t>
  </si>
  <si>
    <t>Since the place in Italy were I live is in quarantine, we do school lessons via Discord or other platforms. But my classmates aren't really tech savvy, so since I am sick of being asked how to read emails and stuff like that, I am making my own  platform for remote school! I have never been this happy to have non tech savvy classmates!!</t>
  </si>
  <si>
    <t>coding/remoteschoolplatform</t>
  </si>
  <si>
    <t>curfew</t>
  </si>
  <si>
    <t>india</t>
  </si>
  <si>
    <t>healthworker/applaud</t>
  </si>
  <si>
    <t>random,quarantine,stir crazy,working from home</t>
  </si>
  <si>
    <t>Stir crazy, locked in the house for days.....  drove me to make asteroids -1979 for my 404 page.  I can't tell if that's a good thing or not?</t>
  </si>
  <si>
    <t>coding/webpage</t>
  </si>
  <si>
    <t>Making my sleep period do a backflip by having 25-26hr days. It shortens the quarantine and feels more healthy than trying to cram all the work, sleep and procrastinating into 24 hours.</t>
  </si>
  <si>
    <t>sleep</t>
  </si>
  <si>
    <t>I fucking can't keep this to myself so I am writing this piece of shit...
People are now working from home as much as they can and some non-remote companies here are now considering allowing their employees to work from home. 
"That's great", you would say. 
No, it fucking isn't. 
I am working from home full-time. 
"Great, so you have nothing to be worried about!"
I wish.
My brother still has to go to school. They fucking allowed everyone who just arrived from holiday 10 days ago, mostly in Italy to stay. If you ask someone nicely, almost nobody will listen. And that's exactly what happened.
"Why won't your brother just stay at home?"
Well, because my mom is one of those "Fuck it" people, who will not do a single thing to fight something she is not dying from (and maybe even if she was). She is very strong believer and  she says every time I want to talk to her about almost anything serious "What is to happen, will happen". And that's fucking it. With this approach the phrase "What is to happen, will happen" is going to turn into "What is to not happen, will find it's way to you anyway".
Fortunately, my country doesn't have many infected. Yet. But it won't last long. Sick people are already here and we only know they are here, because they are responsible. People who don't care, or weren't tested after coming from abroad, deserves to be burned alive.
I just hope, we won't end like Italy and people coming from foreign countries will take the 14-day home quarantine seriously now when our government is going to fine people who don't give a fuck.</t>
  </si>
  <si>
    <t>employee/company</t>
  </si>
  <si>
    <t>family</t>
  </si>
  <si>
    <t>faith/religion</t>
  </si>
  <si>
    <t>rant,i'm lost send help,dual boot,fuuck,clover,tri boot?</t>
  </si>
  <si>
    <t>Installing a third OS in my PC (Manjaro, alongside Win10 and OSX Mojave). I do not remember how I configured dual boot for Win10 and OSX and now I have no clue of what I'm doing. Nothing will boot and I'm having to boot OSX through clover installed on my USB stick. Good thing I'm on quarantine and have a lot of time to play with this. Oh wait not really since I have some college work to do and I need Linux for that. Yay.</t>
  </si>
  <si>
    <t>OS</t>
  </si>
  <si>
    <t>rant,capitalism,wk199</t>
  </si>
  <si>
    <t>My mother teaches in a language school, and one of the students was diagnosed. Later, two other students from other groups were also diagnosed. Right now the teachers are trying to put a consensual quarantine in place, but they aren't very keen on that.</t>
  </si>
  <si>
    <t>rant,get your words right,quarantine</t>
  </si>
  <si>
    <t>!dev
Just saying, being in quarantine means that you are isolated because you might be sick, and to see if you develop symptoms. Self isolation and social distancing is not being in quarantine.</t>
  </si>
  <si>
    <t>symptoms</t>
  </si>
  <si>
    <t>HOW THE FUCK DO I PLAY STELLARIS
someone recommended it as a good way to pass quarantine time, so far ive succesfully made green mollusc people in 3 hours</t>
  </si>
  <si>
    <t>video game</t>
  </si>
  <si>
    <t>rant,i want two fucking monitors,dual display,i don't want to by the new monitor yet,i hate throwing money away,fuck,wfo,remote</t>
  </si>
  <si>
    <t>Shit! Fuck!
Today I broke the quarantine to buy an HDMI splitter.
Turns out the secondary monitor I have is old as fuck so I can not extend the display, only duplicate 🤦🏼‍♂️ 
50€ to the garbage.
At least I bought a big ethernet cable to plug it on my PC and now I have 120mbps instead of the 2/3 I had on WiFi</t>
  </si>
  <si>
    <t>purchase</t>
  </si>
  <si>
    <t>monitor</t>
  </si>
  <si>
    <t>WiFi speed</t>
  </si>
  <si>
    <t>infection monitor</t>
  </si>
  <si>
    <t>rant,home,quarantine,pole dance,work,wk200</t>
  </si>
  <si>
    <t>Sometimes I get inspiration for pole choreos, so I can take a break to try it out. I don't even have to change from my pole outfit</t>
  </si>
  <si>
    <t>inspiration</t>
  </si>
  <si>
    <t>I originally played System Shock in 1994, and I remember being rather frightened by it, but I didn't complete it.  I decided to give it another go, and it still creeps me the hell out, but I didn't make a mistake by reinstalling it; I quite enjoy it -- it's up there with Quarantine.  Deus Ex is still my favourite, though.</t>
  </si>
  <si>
    <t>music</t>
  </si>
  <si>
    <t>I funded a miniature six axis robot arm on kickstarter last summer. As it is going to arrive in a few days, my plan for the quarantine time is to make him pour out booze, which can be „ordered“ via a web frontend.
Unfortunately, the robot arm can only lift 150 grams, which is too less for a bottle, so i am currently wondering how to realize the pouring out mechanism 🤔</t>
  </si>
  <si>
    <t>robot</t>
  </si>
  <si>
    <t>{u'url': u'https://img.devrant.com/devrant/rant/r_2444548_PrUtr.jpg', u'width': 461, u'height': 999}</t>
  </si>
  <si>
    <t>Quarantine finally made me pickup my old projects.</t>
  </si>
  <si>
    <t>old projects</t>
  </si>
  <si>
    <t>rant,yacc,flex,llvm,bison</t>
  </si>
  <si>
    <t>LLVM AND BISON FIX YOUR FUCKING DOCUMENTATIONS
I've been trying the whole quarantine period to make some small Bison and LLVM snippets because I've been planning to make a compiler for my own language. But I haven't been able to make a SINGLE THING WORK because these projects have the WORST DOCUMENTATION I HAVE SEEN IN MY LIFE FOR AN OSS PROJECT. Seriously, no basic references, no tutorials, no nothing. It's as if they are trying to obscure it all! I'm looking for alternatives now.</t>
  </si>
  <si>
    <t>project</t>
  </si>
  <si>
    <t>compilers</t>
  </si>
  <si>
    <t>LLVM</t>
  </si>
  <si>
    <t>documentation</t>
  </si>
  <si>
    <t>rant,doubt</t>
  </si>
  <si>
    <t>React native or Vue native or Flutter for my quarantine project?</t>
  </si>
  <si>
    <t>mobile apps</t>
  </si>
  <si>
    <t>React</t>
  </si>
  <si>
    <t>Flutter</t>
  </si>
  <si>
    <t>rant,vue,vuejs</t>
  </si>
  <si>
    <t>Day 15 quarantine yet v-model couldnt distinguish this.smth.foo.bar from this.foo.bar</t>
  </si>
  <si>
    <t>V-Model</t>
  </si>
  <si>
    <t>language</t>
  </si>
  <si>
    <t>database</t>
  </si>
  <si>
    <t>Whats the point in interviewing now? My country still has quarantine untill end of March. Quarantine might be extended and nobody knows how many weeks or months it will take for things to go back to normal. I already did 4-5 interviews with technical tasks and now will have to wait for a response which might take months. After that waiting most likely I will have to do technical interviews once again. Its as if they are trying to give something to do for their internal HR staff just so HR would keep their jobs. What a waste of time.</t>
  </si>
  <si>
    <t>job search</t>
  </si>
  <si>
    <t>job interview</t>
  </si>
  <si>
    <t>waste of time</t>
  </si>
  <si>
    <t>rant,quarantine,depression</t>
  </si>
  <si>
    <t>Haven't been on here in quite awhile. Hoping I can get inspired to work on a project or something. This depression has been real, especially during this quarantine period I'm currently in.</t>
  </si>
  <si>
    <t>So who hates working from home? Here in the Netherlands quarantine was postponed till June 1st, so 2 more months WFH for us. Yeahhh...</t>
  </si>
  <si>
    <t>random,#vi</t>
  </si>
  <si>
    <t>After quarantine: 
tmux + vim pro.</t>
  </si>
  <si>
    <t>vim</t>
  </si>
  <si>
    <t>tmux</t>
  </si>
  <si>
    <t>joke/meme,programming joke,programming,programming meme</t>
  </si>
  <si>
    <t>{u'url': u'https://img.devrant.com/devrant/rant/r_2460305_d1uDL.jpg', u'width': 799, u'height': 442}</t>
  </si>
  <si>
    <t>I have so much of free time that this Quarantine has got me thinking What Should I Name my Class?
How Long You Take to Name Your Class?
As a programmer sloppy code, messy syntax, vague class names, and unclear variable definitions can be a pain in eyes and eventually hinder your thinking capabilities to complete your program on time. 🥵
So, it's very important to write a clean piece of code that is easy to read, understand and well-worth. 🧐
Here are some tips that you can follow to write clean code and become a better programmer - https://techindustan.com/ways-to-wr...</t>
  </si>
  <si>
    <t>software design</t>
  </si>
  <si>
    <t>free time</t>
  </si>
  <si>
    <t>This quarantine is right to learn Dart Lang</t>
  </si>
  <si>
    <t>epedemic modeling</t>
  </si>
  <si>
    <t>web development</t>
  </si>
  <si>
    <t>rant,question,remote work</t>
  </si>
  <si>
    <t>if you are not the type of person who can get work done from home and you work in a company that never offers work from home (so far so good). But due to the official quarantine your productivity took a big hit, is it fair for them to fire you?</t>
  </si>
  <si>
    <t>traveling</t>
  </si>
  <si>
    <t>{u'url': u'https://img.devrant.com/devrant/rant/r_2438339_r8ihc.jpg', u'width': 799, u'height': 650}</t>
  </si>
  <si>
    <t>Covid19</t>
  </si>
  <si>
    <t>north korea</t>
  </si>
  <si>
    <t>(possibly political, but not really)
I think there's an under-reaction culture around covid19. People are mitigating it to be "just a bad flu" and keep bringing up the 2-3% death rate.
I see that people may have good intentions but spreading lies just to make it seem like the virus isn't bad is worse than the media overreacting.
I'm tired of people just repeating the same "ugh, calm down, it's just the flu!" Just because they don't want people to worry. While panic isn't good, disregard is worse.
The "bad flu" stage is only the second of three stages. Stage one is minor symptoms (so nobody cares if they are sick at this stage) coupled with patients being highly infectious (you can imagine, this is a bad combo)
Stage two is of course the famous "bad flu".
Stage three is fucking respiratory issues including pneumonia, AFTER you have already gone through stage two, which can be rough on its own.
The CDC (not any media) has issued warnings to those at high risk to stock up on supplies and medication they may need. As usual for this sort of stuff, the elderly and those with pre-existing conditions are in the high risk groups.
2% death rate (low end) is one in 50 people. That could be someone you know. 4% (high end) is one in just 25 people. That's the average high school class size where I live. That's a lot, that's pretty deadly.
Stop calling it a bad flu. Stop listening to people on Facebook, CNN, and devRant. Please visit the CDC, they are constantly giving updates.
Stay smart</t>
  </si>
  <si>
    <t>rant,travel,needs,wants,time</t>
  </si>
  <si>
    <t>I found my 1989 GAMEBOY ... Motherfucker still works like a charm 🥰 now to find my nokia 3310 and I'm ready to travel back in time and escape the COVID19</t>
  </si>
  <si>
    <t>time travel</t>
  </si>
  <si>
    <t>rant,parenting,the fuck covid19,!dev</t>
  </si>
  <si>
    <t>So today we were notified that the schools in our sector will be closing next Monday for an unknown amount of time...
The building where my office is, will also be closing...
The fuck!!! I have 3 lovely monsters... No way to run, to hide, to be in peace!!!! THE WHOLE FUCKING DAY!! FOR WEEKS!!!!</t>
  </si>
  <si>
    <t>family relationship</t>
  </si>
  <si>
    <t>children</t>
  </si>
  <si>
    <t>random,desktop widgets,data,api,json,covid19</t>
  </si>
  <si>
    <t>{u'url': u'https://img.devrant.com/devrant/rant/r_2442475_isLpn.jpg', u'width': 505, u'height': 469}</t>
  </si>
  <si>
    <t>Neat! Someone made a JSON endpoint for COVD19 numbers.</t>
  </si>
  <si>
    <t>coping</t>
  </si>
  <si>
    <t>rant,not even afraid anymore,covid19</t>
  </si>
  <si>
    <t>It was fun to stay home last week, this week the isolation is starting to get to me. Plus I'm PMSing. Somebody should come and hug me... 😢
Been getting really cold chills lately, so I'm not even sure if I got the damn virus.
You guys, please make a vaccine soon. I need to get out and socialize or I'll go insane. 😖</t>
  </si>
  <si>
    <t>women health</t>
  </si>
  <si>
    <t>PHP</t>
  </si>
  <si>
    <t>reading/hobby</t>
  </si>
  <si>
    <t>Today, my job banned birthday celebrations and worker commendations on the basis of covid19 prevention.
And only those two things.</t>
  </si>
  <si>
    <t>vacation cut</t>
  </si>
  <si>
    <t>So Today is my resignation and most employees after my employer refuses to pay us our salary for nearly 3 months. I am glad that I quit, so I no longer have to do application to scam people (eg, an android of biaural music player that will cure Covid19 instantly with the subscription of 300MYR per test). Also, I am so guilty when the government warn us publicly on the programme I do not feel comfortable to create in the first place. Before this employer pays me to do an app with the same concept of a music player and will cure diabetes after the user listens to the binaural music. (380MYR per test).
Finally got a proper company with a proper Project which related to Deep Learning. 
ah.......
https://nst.com.my/news/nation/...</t>
  </si>
  <si>
    <t>Not dev related but this panic buying over covid19 is putting my family in a hard place, I have 5 kids to feed and there are no slots of home delivery and most things are being sold out.</t>
  </si>
  <si>
    <t>panic buy</t>
  </si>
  <si>
    <t>question,vpn,load,covid19</t>
  </si>
  <si>
    <t>Anybody having trouble with work VPNs during the health crisis? I can't imagine most have ever had this kind of test before.</t>
  </si>
  <si>
    <t>rant,wk199,sars-cov-2,covid19</t>
  </si>
  <si>
    <t>None.</t>
  </si>
  <si>
    <t>Covid19 Is going to cancel March Madness. Great. If we get quarantined, it's not like I can just watch basketball. I'm gonna go insane!</t>
  </si>
  <si>
    <t>sports</t>
  </si>
  <si>
    <t>video games</t>
  </si>
  <si>
    <t>rant,plague,crazy world,fuck the world,panic,coronovirus,covid19,2020,end of the world,2016</t>
  </si>
  <si>
    <t>2020 is 2016 v2.0</t>
  </si>
  <si>
    <t>random,wk200,reply to past</t>
  </si>
  <si>
    <t>Reply to my 2018 version: https://devrant.com/rants/1346392/...
Dear holodreamer ( version 2018 ),
I'm just glad that I'm still alive now. You won't believe how terrible 2020 is at the moment! Anyways, a lot has happened since you wrote me and I'm gonna reply it all to you.
Thanks for noticing. I really like my hairstyle now and my insecurity of going bald have gone. I couldn't be more happy.
Unfortunately, I'm not financially independent yet. Thanks to the crypto crash, the crypto ban in the country and some bad calls on my end. :/. But the good news is that we are back on the crypto market as the ban has been lifted recently. I don't have enough crypto to buy a lambo or go to the moon, but I have something that I could give to my grand kids. At this point, I don't really care anymore how much the value it is going to be, I have come to learn to think them of as a souvenir.
Your prediction of me preparing to move out of country seems to have come true. Honestly, I had given up that dream, but thanks to one of my best friend for reigniting those dreams - I may be moving somewhere really better by next year. I hope that I get this financial independence thing figured out before I move there. I don't wanna live there paycheck to paycheck.
Fortunately, I'm not getting any pressure to get married yet. I think I'm heading the way to a better life filled with some travel and adventures. I had a great opportunity to attend Google I/O 2020, but it got cancelled. Hopefully, covid19 will be over in few months.
Yea, I remember her. I got really carried away to the point that things she said started to hurt my heart. But eventually we had some argument and we stopped talking last September and I cut all contacts with her on the new years. If it makes you feel any better, last time i checked, she looks quite plumpy and totally different.
Thankfully, I'm not that lonely to need a chat bot. But I found some good online friends. They are fun to talk to.
No, AI didn't replace developers yet. Calm down! Javascript seems to be the most popular programming language now. But I hear there is a new contender to JavaScript that could change everything. It's called WebAssembly. Maybe in few years, we will see the decline of JavaScript. 
Thinking about you, I feel some guilt for wasting your potential. I could have done much better if I was little more careful and responsible with you. I don't wanna make 2022 version of me feel bad for me.
Regards,
holodreamer ( version 2020 )</t>
  </si>
  <si>
    <t>rant,machine learning,data science,volunteering,mathematical models,research</t>
  </si>
  <si>
    <t>Hey everyone, not sure if this has been posted here or not but UCL (University College London) are looking for researchers to help with the COVID19 virus work.
https://surveymonkey.co.uk/r/...
Doesn't need to be fulltime, doesn't need to be particularly advanced and any little will help. Just wanted to spread the word.
Hope you're all doing well and are safe. Take care guys!</t>
  </si>
  <si>
    <t>salary cut</t>
  </si>
  <si>
    <t xml:space="preserve">furlough </t>
  </si>
  <si>
    <t>timezone</t>
  </si>
  <si>
    <t>undefined,apocalypse,windows,the,its</t>
  </si>
  <si>
    <t>{u'url': u'https://img.devrant.com/devrant/rant/r_354082_PpKjo.jpg', u'width': 800, u'height': 613}</t>
  </si>
  <si>
    <t>Much catastrophic. Wow.</t>
  </si>
  <si>
    <t>undefined,agency,developer</t>
  </si>
  <si>
    <t>PM: Please get this done by tomorrow. It's just a small change.
Dev: No its not that simple.
PM: Why is it not simple? Please explain so I can understand.
Dev after a hard thought finally explains: blah blah blah
PM: Well, we have promised the client so please do this by tomorrow, thanks.
Dev: *bangwall</t>
  </si>
  <si>
    <t>random,no bugs,apocalypse,qa,weird</t>
  </si>
  <si>
    <t>I get a text from QA...
Tells me no bugs found...
Me thinks the apocalypse is tonight</t>
  </si>
  <si>
    <t>undefined,do,terms,zombie apocalypse</t>
  </si>
  <si>
    <t>{u'url': u'https://img.devrant.com/devrant/rant/r_1062101_WUsGD.jpg', u'width': 540, u'height': 261}</t>
  </si>
  <si>
    <t>Was reading digital ocean's terms...
this is gem</t>
  </si>
  <si>
    <t>rant,no yelling pls,electronic apocalypse,hate when it happens 😑</t>
  </si>
  <si>
    <t>{u'url': u'https://img.devrant.com/devrant/rant/r_1099140_tX81C.jpg', u'width': 720, u'height': 455}</t>
  </si>
  <si>
    <t>me, when someone yells at me for not able to resolve an "electronic" issue because I'm pursuing a computer science degree</t>
  </si>
  <si>
    <t>rant,cabin fever</t>
  </si>
  <si>
    <t>{u'url': u'https://img.devrant.com/devrant/rant/r_2413486_a1Bqv.jpg', u'width': 800, u'height': 600}</t>
  </si>
  <si>
    <t>Thank you jesus, i can finally go get cigarettes.  
Note to self: learn to grow tobacco before zombie apocalypse</t>
  </si>
  <si>
    <t>rant,zombies,apocalyse</t>
  </si>
  <si>
    <t>Am I the only one who wishes for a zombie apocalypse?</t>
  </si>
  <si>
    <t>undefined,weather apocalypse</t>
  </si>
  <si>
    <t>{u'url': u'https://img.devrant.com/devrant/rant/r_282315_rWDXH.jpg', u'width': 562, u'height': 1000}</t>
  </si>
  <si>
    <t>When pinch-to-zoom didn't have enough tests....</t>
  </si>
  <si>
    <t>apolcalypse</t>
  </si>
  <si>
    <t>undefined,counter,web,election</t>
  </si>
  <si>
    <t>{u'url': u'https://img.devrant.com/devrant/rant/r_277063_7aCSW.jpg', u'width': 799, u'height': 976}</t>
  </si>
  <si>
    <t>Found this gem while searching for some poll data about the apocalypse</t>
  </si>
  <si>
    <t>rant,captcha insanity</t>
  </si>
  <si>
    <t>OMG!!! Stop with the image captchas, Shopify and other sites that do this! Good grief! Is this my life now? Budgeting extra time with my clients just to log into websites? That last login took a full 5 minutes of clicking on traffic lights, buses, cars, crosswalks, and parking meters. I swear, when the Singularity apocalypse happens, we'll be attacked by traffic lights, buses, cars, crosswalks, and parking meters.</t>
  </si>
  <si>
    <t>joke/meme,stackoverflow</t>
  </si>
  <si>
    <t>{u'url': u'https://img.devrant.com/devrant/rant/r_2402784_wdgkP.jpg', u'width': 799, u'height': 411}</t>
  </si>
  <si>
    <t>Friend: "Dude the recent virus outbreak in china is so scary. What if this is the apocalypse?"
Me:</t>
  </si>
  <si>
    <t>If anyone has read any of my posts before you may know, they're usually of a certain... Shall we say, dark, nature? 
Well this possibly represents one of the darkest things I've imagined (with regards to technology and programming) I've had.
I was asked if I want to be buried or cremated when I die and they seem so... Pedestrian and I thought long and hard about what would be a fitting way to honour my life and what to do with my remains and it came to me...
I want my flesh to be only partially treated with formaldehyde so chunks of me rot away and others don't.
I want my skeletal structure to be replace with titanium rods with actuators and servo motors where my joints would have been with an internal gyroscope to assist with balance and my corpse will be installed with some sort of IOT controller board with on board wifi.
The companion smart phone app will allow my partially rotting cybernetic zombie corpse to be driven around by a bored grave yard grounds keeper while kids are doing LSD pretending they're all that.
Make them really believe the apocalypse has begun and the dead have risen.
I could be a whole thing for future corpse disposal too.
"Smart corpses, for the loved one who will be more intelligent in death than they were in life."
Although that's probably a bit too harsh...</t>
  </si>
  <si>
    <t>random,3d printing</t>
  </si>
  <si>
    <t>I was reading a post over at https://devrant.com/rants/2262140/...
..and on the topic of using 3d printers to print a 3d printer, I wrote that has gotta be some sort of measure or ratio of "manufacturing automation."
Sort of like moores law or something.
"How many tools and materials does it now take to replicate THIS ONE TOOL."
Tools &amp; Materials = 1/N
When we get to 1/N = 1.0, anyone can manufacture anything (commonly available) if they have the raw, or standardized materials, even other tools, up to and including the tool they are using to do the manufacturing itself.
I mean an apocalypse could happen, and as long as just ONE of these 'universal tool making tools' (lets call it an omega machine) exists, we can have *all* the tools and manufacturing necessary to rebuild civilization.
A universal manufacturing 'multitool' means, the only hard requirements for restarting civilization no longer rely on specialized knowledge as far as tools go:
- still need arable land after civilization is gone so when it's coming back, people can feed themselves
- still need people to operate the machine, even if its just one man, or a literal adam and eve (nevermind all the incest).
- still need knowledge to operate the machine, such as an operating manual (and literacy), or knowing say, voice commands. 
- assuming it doesn't run on nonrenewable resources, or resources that can't be recycled or replaced..or resources that won't run out for a very long time.
But these are all problems we'd face even without a universal manufacturing machine.</t>
  </si>
  <si>
    <t>random,math</t>
  </si>
  <si>
    <t>More math (because it's 5am and currently the apocalypse so why not).
e - log(log(e, 1.444667861009766**1.444667861009766), log(e, e**1.444667861009766)) = 1
I've been studying so long if I happen to glance at a pocket calculator I might jizz in my pants.
Thinking BigBrain thoughts right now bois! (tm).
Oh shit. Cant stop. I think I opened a portal bros! and am being sucked in. ITS A BLACK HOLE!</t>
  </si>
  <si>
    <t xml:space="preserve">quarantine </t>
  </si>
  <si>
    <t>hobbies</t>
  </si>
  <si>
    <t>joke/meme,apocalypse,global</t>
  </si>
  <si>
    <t>Found some particularly nasty global state problems in an existing code base and fixed them.  Now I can legitly add this to my resume:
"Prevented a Global Apocalypse"</t>
  </si>
  <si>
    <t>Is it common to have CTO who don't know shit and yet gets to make the call? What can be done to prevent this imbalance at work?</t>
  </si>
  <si>
    <t>question,differences,different,difference</t>
  </si>
  <si>
    <t>What is the difference between Armageddon and the Apocalypse?
Not sure which npm package to install</t>
  </si>
  <si>
    <t>undefined,javascript,story of my life,wk28,js,from designer to this,mutant bugs</t>
  </si>
  <si>
    <t>Hummm(flash back)... I was studying art and design when I've decided to become a web designer, but by the time it came to take my degree also took some frontend languages and them(big explosion and fireworks) it was like magic, I could design and give life to my creations!!! 6 years later still is magic(not the rainbow and unicorns type) ...you know dam well i am talking to you javascript(and your dam post apocalypse bugs)... 😁😁😁 still wouldn't imagine my self doing anything else!</t>
  </si>
  <si>
    <t>question,#hashtag</t>
  </si>
  <si>
    <t>if you were inside a zombie apocalypse, where would you go, what would you do</t>
  </si>
  <si>
    <t>wuhan</t>
  </si>
  <si>
    <t>guns</t>
  </si>
  <si>
    <t>zombies</t>
  </si>
  <si>
    <t>random,stackoverflow,down,apocalypse</t>
  </si>
  <si>
    <t>{u'url': u'https://img.devrant.com/devrant/rant/r_2308571_hwUo8.jpg', u'width': 799, u'height': 600}</t>
  </si>
  <si>
    <t>Stackoverflow is down, this is the end of the world!</t>
  </si>
  <si>
    <t>depression</t>
  </si>
  <si>
    <t>projects</t>
  </si>
  <si>
    <t>undefined,infected,ad,linux</t>
  </si>
  <si>
    <t>{u'url': u'https://img.devrant.com/devrant/rant/r_281278_CKG3r.jpg', u'width': 480, u'height': 200}</t>
  </si>
  <si>
    <t>When one of those "Your windows has been infected, click here to remove virus now" ads slips through the adblocker while I'm on my Linux</t>
  </si>
  <si>
    <t>joke/meme,anti-virus,virus,programmers</t>
  </si>
  <si>
    <t>{u'url': u'https://img.devrant.com/devrant/rant/r_1078627_Ecy6Q.jpg', u'width': 800, u'height': 800}</t>
  </si>
  <si>
    <t>That makes so much sense 😂😂</t>
  </si>
  <si>
    <t>rant,finally not my story</t>
  </si>
  <si>
    <t>Customer: IT is completely useless! I’m getting PORN ADS on my work computer!? This is ridiculous!!!
Friend: Oh that’s not good, perhaps your computer has a virus of some sort let me take a look!
Friend takes a look and sees that the porn ads were all provided by google ad service, they weren’t related to a virus.
Friend: so, you don’t have a virus, but so that you know google gathers metrics on the sites you visit so that it can target ads at you better.  Looks like that’s what’s happening here.
Customer: .............</t>
  </si>
  <si>
    <t>rant,virus,vm,xkcd,virtual machine,isolation</t>
  </si>
  <si>
    <t>{u'url': u'https://img.devrant.com/devrant/rant/r_2066255_xySjE.jpg', u'width': 740, u'height': 414}</t>
  </si>
  <si>
    <t>I think I've been inspired...</t>
  </si>
  <si>
    <t>undefined,dyi virus,honest virus,stupid virus,virus</t>
  </si>
  <si>
    <t>{u'url': u'https://img.devrant.com/devrant/rant/r_268253_JFP4y.jpg', u'width': 800, u'height': 344}</t>
  </si>
  <si>
    <t>Kindly asking for help...!
😂😂😂</t>
  </si>
  <si>
    <t>{u'url': u'https://img.devrant.com/devrant/rant/r_1862346_BW6Yk.jpg', u'width': 536, u'height': 578}</t>
  </si>
  <si>
    <t>Virus in a bottle</t>
  </si>
  <si>
    <t>joke/meme,bad joke,random,hidden talent</t>
  </si>
  <si>
    <t>I like my women how i like my computer
on my lap. turned on. virus free
 😀😀😀😀😀</t>
  </si>
  <si>
    <t>joke/meme,virus,not-a-virus,windows,antivirus,wth</t>
  </si>
  <si>
    <t>{u'url': u'https://img.devrant.com/devrant/rant/r_2104168_GJjH7.jpg', u'width': 272, u'height': 185}</t>
  </si>
  <si>
    <t>What the hell?</t>
  </si>
  <si>
    <t>undefined,firefox quantum,virus attack,abort mission</t>
  </si>
  <si>
    <t>Step-dad : "Chrome is good"
Me : "Yeah but Firefox Quantum :/"
Step-dad : "That's a virus"
👀👀👀👀👀👀👀</t>
  </si>
  <si>
    <t>random,long text,signal,no limit</t>
  </si>
  <si>
    <t>{u'url': u'https://img.devrant.com/devrant/rant/r_2056095_XrrHo.jpg', u'width': 800, u'height': 825}</t>
  </si>
  <si>
    <t>Yes, we get the "long" idea</t>
  </si>
  <si>
    <t>{u'url': u'https://img.devrant.com/devrant/rant/r_305734_KBPua.gif', u'width': 477, u'frame': u'https://img.devrant.com/devrant/rant/frame_r_305734_KBPua.jpg', u'height': 267}</t>
  </si>
  <si>
    <t>My anti-virus is like this..</t>
  </si>
  <si>
    <t>{u'url': u'https://img.devrant.com/devrant/rant/r_1993267_fTKdu.jpg', u'width': 719, u'height': 359}</t>
  </si>
  <si>
    <t>Aww poor virus😂😂😂</t>
  </si>
  <si>
    <t>rant,neighbor,virus,truestory,help,popup,spider,tech,painfully,worm,software</t>
  </si>
  <si>
    <t>True rant:
A student close to my place ask me to help him install some Software. 
Me: Sure this does not take long.
Over to his laptop I noticed this weird popup on screen.
he said: Oh. you just need to click that away. :) 
I'm clicking it away and opens up his browser typing in the address bar the search term for the software. 
The Laptop quickly copy and paste my search term into a sketchy search website with not correct results.. 
Then another popup came again on screen.
His response:  Oh. you just need to click that away. :) 
I'm already internally face palming. but continue my effort to get him his software. 
tried different approach on the searching part en trying to click the install button for the software.. 
and again. my click is high jacketed and it downloads something completely different. 
and guess what.. a popup showed up
His response: Oh. you just need to click that away. :) 
Stop Molesting your laptop dude! Fix your Shit I'm out!</t>
  </si>
  <si>
    <t>In my new neighborhood I found this WiFi network which has been protected for so long by just its name "Virus".
Am sure the owner never thought of geeks who instead of running away from" virus" just get closer.
Am ranting using "virus" network</t>
  </si>
  <si>
    <t>undefined,wk31</t>
  </si>
  <si>
    <t>Making a virus that infects computers and quietly corrects all bugs it finds.</t>
  </si>
  <si>
    <t>joke/meme,funny</t>
  </si>
  <si>
    <t>{u'url': u'https://img.devrant.com/devrant/rant/r_2012636_TS3ka.jpg', u'width': 600, u'height': 422}</t>
  </si>
  <si>
    <t>windows virus under linux...</t>
  </si>
  <si>
    <t>{u'url': u'https://img.devrant.com/devrant/rant/r_352645_swkUa.gif', u'width': 480, u'frame': u'https://img.devrant.com/devrant/rant/frame_r_352645_swkUa.jpg', u'height': 480}</t>
  </si>
  <si>
    <t>Most Anti-virus and cleaners are just show-off .... especially the one's in Android phones.....</t>
  </si>
  <si>
    <t>joke/meme,virus,linux,malware,windows</t>
  </si>
  <si>
    <t>{u'url': u'https://img.devrant.com/devrant/rant/r_1969602_9B3BM.jpg', u'width': 799, u'height': 698}</t>
  </si>
  <si>
    <t>Linux users can relate 😂😂</t>
  </si>
  <si>
    <t>I do not recommend catching the virus. Especially if you're like me and have a broken immune system.
Holy shit, I'm alive. Somehow.</t>
  </si>
  <si>
    <t>immune system</t>
  </si>
  <si>
    <t>JIRA</t>
  </si>
  <si>
    <t>{u'url': u'https://img.devrant.com/devrant/rant/r_2215691_su2LE.jpg', u'width': 799, u'height': 659}</t>
  </si>
  <si>
    <t>Albanian virus written in Python</t>
  </si>
  <si>
    <t>rant,data,data loss,virus,fml</t>
  </si>
  <si>
    <t>Have you ever lost 1,5 TB in few seconds? Well... Here I am... Fuck my life. Really, fuck it!</t>
  </si>
  <si>
    <t>question,virus,vaccine</t>
  </si>
  <si>
    <t>Do anti-vaxxers install and use anti-virus software on their computers?</t>
  </si>
  <si>
    <t>joke/meme,virus,anti virus</t>
  </si>
  <si>
    <t>{u'url': u'https://img.devrant.com/devrant/rant/r_1926928_ok5Se.gif', u'width': 360, u'frame': u'https://img.devrant.com/devrant/rant/frame_r_1926928_ok5Se.jpg', u'height': 335}</t>
  </si>
  <si>
    <t>windows defender</t>
  </si>
  <si>
    <t>random,perception,virus,fun</t>
  </si>
  <si>
    <t>{u'url': u'https://img.devrant.com/devrant/rant/r_2222346_s75nG.jpg', u'width': 450, u'height': 373}</t>
  </si>
  <si>
    <t>I am having fun building a captured wifi portal.  It shows up as "Virus Distribution Point" as an open AP.  If you connect to the AP it brings up a page that looks like the picture.
It does nothing except show the page.  The page will eventually do some limited javascript animation to make it look like it is doing something.  
Right now it is an embedded webpage.  Strings in a source file.  Eventually I would like to turn this into a product of sorts that would make it easy for someone to use for advertising/pranks.  So I expect I will need to create some sort of simple toolset for updating the pages and changing the SSID and the passcode (if any).</t>
  </si>
  <si>
    <t>html</t>
  </si>
  <si>
    <t>{u'url': u'https://img.devrant.com/devrant/rant/r_2155578_eStzv.jpg', u'width': 750, u'height': 1000}</t>
  </si>
  <si>
    <t>Years of mandatory corporate IT security training has taught me not to open this car, its probably a virus.</t>
  </si>
  <si>
    <t>rant,wk164</t>
  </si>
  <si>
    <t>Life Insurance.
Wait, it's about the emails that end up in the Promotions tab in Gmail, right ?</t>
  </si>
  <si>
    <t>rant,microsoft vscode intellisense</t>
  </si>
  <si>
    <t>The new smarter intellisense in VSCode is great.
Loving it.</t>
  </si>
  <si>
    <t>data anlysis</t>
  </si>
  <si>
    <t>spam</t>
  </si>
  <si>
    <t>joke/meme,virus,meme,antivirus</t>
  </si>
  <si>
    <t>{u'url': u'https://img.devrant.com/devrant/rant/r_2142352_o42sJ.jpg', u'width': 800, u'height': 600}</t>
  </si>
  <si>
    <t>The marketing and tech team are upping their game.</t>
  </si>
  <si>
    <t>rant,common cold!</t>
  </si>
  <si>
    <t>Yesterday: updating my antivirus 
Todsy: &lt;common cold&gt;
Virus: XD
Me: :/</t>
  </si>
  <si>
    <t>rant,asus,hack,updates</t>
  </si>
  <si>
    <t>{u'url': u'https://img.devrant.com/devrant/rant/r_2040737_cP29z.jpg', u'width': 660, u'height': 1000}</t>
  </si>
  <si>
    <t>Asus people! 
Time to install some virus scanner 😲
The Asus bloatware software updater was hijacked to install malware.</t>
  </si>
  <si>
    <t>random,dns flag day,dns</t>
  </si>
  <si>
    <t>DNS Flag Day on February 1, 2019.
And it doesn't come every year.
https://dnsflagday.net/</t>
  </si>
  <si>
    <t>random,remote ssh,wsl,remote wsl,vscode,ssh</t>
  </si>
  <si>
    <t>VSCode Remote SSH and Remote WSL 👍.
I'm Lovin' It ❤️</t>
  </si>
  <si>
    <t>rant,school,batch file,virus,funny,old story</t>
  </si>
  <si>
    <t>I kinda started programming back in the day, by breaking 2 school servers using a simple batch "virus"... it effectively opened tons of porn videos,  threw the mouse cursor to the top right corner of the screen and shut down the PC after 15 seconds. 
I masked the file and made sure it looked like internet explorer (since my school, back in the day,  didn't use chrome and didn't allow the installation of chrome) 
It was meant to troll my friend but all computers shared files with each other which meant even the private PC's of my teachers got my "virus" 
Eventually it landed in the startup folder and messed everything up. I got snitched out,  and I had to fix it 
(I literally just wrote another batch file to delete my so called virus... because of the 15 seconds time limit I had)</t>
  </si>
  <si>
    <t>joke/meme,virus attack,ms windows,windows 10,chrome,google chrome,windows,rants</t>
  </si>
  <si>
    <t>*Now a days*
We don't need viruses ☣ or malwares to slow down MS Windows 💻, 
Two Tabs of Google Chrome does it delicately.  😂😂😂😂😂</t>
  </si>
  <si>
    <t>misinformation</t>
  </si>
  <si>
    <t>prison</t>
  </si>
  <si>
    <t>panic buying</t>
  </si>
  <si>
    <t>rant,shere hills,wk200</t>
  </si>
  <si>
    <t>{u'url': u'https://img.devrant.com/devrant/rant/r_2438750_McmWh.jpg', u'width': 750, u'height': 1000}</t>
  </si>
  <si>
    <t>I'm working from here @ShereHills mountain top. Got my mac and testing device on point, I don't think the virus can come this high.</t>
  </si>
  <si>
    <t>rant,wordpress sucks,wordpress,wordpress malware,php,virus</t>
  </si>
  <si>
    <t>fuck wordpress... Got a request to improve wordpress site speed + pagespeed score. 20-30 plugins, 15 or more additional ones off. Improved the score and noticed that my adblocker is blocking a lot of urls. Sure enough theres a hidden iframe in the bottom with 10 ad network scripts and bidding get requests. Someone is making ad revenue from this shit.. wtf. I've only had problems with shitty wordpress sites being hacked for some reason. It's always a shitty experience. Any tips on fixing hacked wordpress sites?</t>
  </si>
  <si>
    <t>undefined,first time rubberdugging</t>
  </si>
  <si>
    <t>{u'url': u'https://img.devrant.com/devrant/rant/r_289354_6cUVY.jpg', u'width': 747, u'height': 999}</t>
  </si>
  <si>
    <t>Got stuck on an issue. 
Had to try something new. 
Issue resolved in 10min...</t>
  </si>
  <si>
    <t>question,virus</t>
  </si>
  <si>
    <t>I’m pretty sure that my brother’s computer is a zombie. Any good tool to check that?</t>
  </si>
  <si>
    <t>rant,tech,lol,facepalm,virus,support</t>
  </si>
  <si>
    <t>When you try to help someone clean their computer over the phone, and they install a new program to "clean" their computer mid-call.</t>
  </si>
  <si>
    <t>random,microsoft to the rescue</t>
  </si>
  <si>
    <t>{u'url': u'https://img.devrant.com/devrant/rant/r_2037008_QyRRx.jpg', u'width': 685, u'height': 303}</t>
  </si>
  <si>
    <t>Anyone wants a virus for their mac? 
https://arstechnica.com/gadgets/...
Too bad Linux users cannot enjoy virus infected machine...</t>
  </si>
  <si>
    <t>undefined,tinyurl</t>
  </si>
  <si>
    <t>I'm surprised that a website so commonly used still looks like a virus site last updated in 1997. tinyurl.com</t>
  </si>
  <si>
    <t>joke/meme,virus,unix,windows</t>
  </si>
  <si>
    <t>{u'url': u'https://img.devrant.com/devrant/rant/r_2002600_9zS1g.jpg', u'width': 640, u'height': 461}</t>
  </si>
  <si>
    <t>Meanwhile if someone has virus attack while using windows they must be prescribed this.</t>
  </si>
  <si>
    <t>random,golang,fuck boilerplate code,virus,wk79</t>
  </si>
  <si>
    <t>I was getting bored with programing cause a majority of it is boilerplate code then i heard of the Mirai virus. It infected alot of iot devices so I decided to look at it and it was written in golang. It is a beautifully written botnet even though they're parts where it could have been better. So i looked more into golang and saw that it could cross compile pretty easily and could build self contained binaries really easily. On top of all this i saw the smallest docker containers with golang programs so i looked into it more and kept finding more and more that i liked. Easy library packaging, concurancy without boilerplate, quick servers, and the libraries from other devs that did all kind of great things</t>
  </si>
  <si>
    <t>question,windowswindows defender,virus attack,rant,worm,windows</t>
  </si>
  <si>
    <t>My windows defender has gone out of the window.
Now whenever i open windows security app, it shows a blank page.
There's is no tray process running and I can't find any service too.
I know it's a huge virus attack.
Can anyone suggest some methods to know what is causing this problem?
This has happened once before. That time i used DISM and checked windows files integrity. It replaced corrupted ones and then windows worked fine. 
This time i want to know the cause. 
I wanna root it out and rip it apart.</t>
  </si>
  <si>
    <t>random,devsinchina,virus,ncoronavirus</t>
  </si>
  <si>
    <t>{u'url': u'https://img.devrant.com/devrant/rant/r_2386966_2VbNe.jpg', u'width': 353, u'height': 998}</t>
  </si>
  <si>
    <t>Just in case any other devranters are in China, here is this morning's updated chart if you have wechat you can follow this account, stay safe and wash your hands</t>
  </si>
  <si>
    <t>wuhaun</t>
  </si>
  <si>
    <t>map</t>
  </si>
  <si>
    <t>rant,ubuntu,microsoft,linux,virus,fomo</t>
  </si>
  <si>
    <t>The most annoying thing about being an IT professional...
Microsoft never calls me to tell me there is a problem with my computer. WTF!
I use Linux, but still, I totally miss all the fun I would have with that wanker...</t>
  </si>
  <si>
    <t>undefined,windows  10,the viruses in our os</t>
  </si>
  <si>
    <t>Windows 10 is a bloody virus that hijacks and controls your life. Wasting away my morning cause if updates... 2 hours and counting....</t>
  </si>
  <si>
    <t>stackoverflow</t>
  </si>
  <si>
    <t>question,antivirus,linux,sophos,really?</t>
  </si>
  <si>
    <t>Is a Linux anti-virus really necessary?
https://sophos.com/en-us/products/...</t>
  </si>
  <si>
    <t>random,random rant</t>
  </si>
  <si>
    <t>Fuck this fucking virus! Now I can't buy tabaco! Shiiit!!!</t>
  </si>
  <si>
    <t>undefined,bitdefender,spam,check,virus total</t>
  </si>
  <si>
    <t>{u'url': u'https://img.devrant.com/devrant/rant/r_305075_n5pgs.jpg', u'width': 652, u'height': 999}</t>
  </si>
  <si>
    <t>The moment when your a AV program hates you! 
I send them angry emails a few days ago and now I saw this. Maybe the emails are the reason why? 😂</t>
  </si>
  <si>
    <t>rant,virus,iq test,antivirus</t>
  </si>
  <si>
    <t>I don't use an antivirus and I probably never will.
I'll share two experiences from two different people to provide you people some base.
Firstly, this friend of mine wants to learn Android. He doesn't even have chrome installed. So I'm like let's get you a decent browser. I open the website to Firefox and I'm ready to install it.
He stops me.
He says don't install anything this isn't my laptop it's my father's and it'll get a virus.
*Facepalm*
I assure you it won't get a virus. You already have a fucking premium anti whatever the fuck suite installed so why are you worried?
Viruses are intelligent they can get anywhere. The argument was proving a waste of time besides I realized I had the files on my computer and just needed to transfer them via a thumb drive or something.
I bring over my thumb drive. Mr.viral fuck here is so shocked I thought his balls fell off. No! He doesn't want a thumb drive either, apparently they carry and generate viruses.
At this point I gave up to retain my health in the long run.
You know what I ain't going to share the other experience cause it's even more messed up.
Seriously what's with the paranoia ? I never have used an antivirus ever on my Windows installation and have never gotten infected by one either. How the fuck do people get infected by them ? I'm seriously missing something here.</t>
  </si>
  <si>
    <t>random,firefox,test pilot</t>
  </si>
  <si>
    <t>{u'url': u'https://img.devrant.com/devrant/rant/r_1989139_uN97E.jpg', u'width': 800, u'height': 873}</t>
  </si>
  <si>
    <t>Adios Firefox Test Pilot
https://medium.com/firefox-test-pil...</t>
  </si>
  <si>
    <t>rant,joke,azure,windows,virus</t>
  </si>
  <si>
    <t>I was watching over 9h of Windows and Azure Tutorials over the last few days, and now I don't feel very well. Guess I caught a Virus.</t>
  </si>
  <si>
    <t>rant,april fools</t>
  </si>
  <si>
    <t>planning to program a fun virus and plant it in my room mates computer, what shall it do? you decide</t>
  </si>
  <si>
    <t>hoarding</t>
  </si>
  <si>
    <t>toilet paper</t>
  </si>
  <si>
    <t>cleaning product</t>
  </si>
  <si>
    <t>joke/meme,comma,tag,seperated</t>
  </si>
  <si>
    <t>{u'url': u'https://img.devrant.com/devrant/rant/r_1992653_2uNGW.jpg', u'width': 562, u'height': 1000}</t>
  </si>
  <si>
    <t>Installed a virus scanner for fun. This result got me laughing :D</t>
  </si>
  <si>
    <t xml:space="preserve">employee/manager </t>
  </si>
  <si>
    <t>joke/meme,windows,operating system,funny,virus,joke of the day,meme,linux,joke</t>
  </si>
  <si>
    <t>{u'url': u'https://img.devrant.com/devrant/rant/r_2205154_5iRr8.jpg', u'width': 451, u'height': 457}</t>
  </si>
  <si>
    <t>If you like the meme. Please give me ++'s</t>
  </si>
  <si>
    <t>rant,dream,matrix</t>
  </si>
  <si>
    <t>I dreamed about the matrix, where morpheus would be a virus and agent smith the virus scanner ... And ...
It fucked me up</t>
  </si>
  <si>
    <t>rant,av,virus,false alarm</t>
  </si>
  <si>
    <t>AV heuristics toggle alarms on a program I created. I did not know that I integrated some virus features. Lovely.</t>
  </si>
  <si>
    <t>random,github</t>
  </si>
  <si>
    <t>Github now has free private repositories
https://blog.github.com/2019-01-07-...</t>
  </si>
  <si>
    <t>worst virus for programmer is online game.(I love Dota2)</t>
  </si>
  <si>
    <t>question,stupid company policies,remote work</t>
  </si>
  <si>
    <t>About this virus circus: what do you think would happen if software companies realize (some of?)  their employees are more productive working from home?</t>
  </si>
  <si>
    <t>question,malware,virus</t>
  </si>
  <si>
    <t>I can't figure out if its google that is infected, or this website, or my machine.. (Only tested it on 2 PC's so far.)
Any pointers welcomed !
Appears for sure in MS Edge browser and Internet Explorer. (So make sure you have antivirus running/etc. or a sandbox machine/etc.)
I think the problem is with google...
Go to:
https://www.google.co.uk
Search for:
diamondestates.co.uk/property/wonderful-investment-opportunity-spacious-freehold-4-bedroom-3-reception-victorian-house/
Click on 'images'
Then click on the first picture.
Then click on the preview/etc. pane on the right in google, which takes you to the diamondestates website
Then click on the right arrow in the picture on the diamondestates website to go to the next picture, and bingo a popup !
Related URL's it takes you to include:
d2izun4ii6k9up.cloudfront.net/lendsolyanka/index.html
9rnndpb8.reactionpcservice.fun/prelandersysdefold_alert__1574952573/
index.html
deloplen.com/afu.php
https://joesandbox.com/analysis/...
&gt; Analysis Report deloplen.com/afu.php
Useful input welcomed, and if anyone wants to inform the infected site they have an infection, please feel free to do so !
Last few times when I've tried to do that, people haven't understood me very well, and nowadays I'd worry they would think I had planted it, when I just want to tell them they have an infection !
I suspect its the diamondestates website, but if you go their directly, the infection doesn't popup, it only appears to happen if you go via google.</t>
  </si>
  <si>
    <t>rant,cyberthreat,core,cyberattack</t>
  </si>
  <si>
    <t>Interesting learnt wanna rage virus is coming out after that awful wanna cry virus</t>
  </si>
  <si>
    <t>rant,eclipse,linux,that cannot happen ever on linux</t>
  </si>
  <si>
    <t>I just had a dream where I was running Linux and after installing Eclipse, some ransomware virus took over my SO. 
Guess I really was tired as fuck</t>
  </si>
  <si>
    <t>question,ups,power backup</t>
  </si>
  <si>
    <t>Hey Guys !
How much backup does your UPS provide and what kind of battery setup are you using for it ?</t>
  </si>
  <si>
    <t>random,human,virus,nature</t>
  </si>
  <si>
    <t>Humans are the one who moves to an area and multiplies. Multiply till the last natural resource is consumed. We are not human. WE ARE MORE LIKE VIRUS.</t>
  </si>
  <si>
    <t>Oh, it's been awful. A mandated email about washing hands. A slurry of awful jokes every time someone sneezes. Send help.</t>
  </si>
  <si>
    <t>sanitation</t>
  </si>
  <si>
    <t>hygiene</t>
  </si>
  <si>
    <t>washing hands</t>
  </si>
  <si>
    <t>Bossman fired the company's only marketing guy who started to cough a lot.
We all know why he got fired and why was not given a sick leave instead.
Hint: It's not because of the virus
So yeah ¯\_(ツ)_/¯</t>
  </si>
  <si>
    <t>rant,#wk199</t>
  </si>
  <si>
    <t>They removed the salt and pepper shakers from the tables in the cantine, because they are sources of infections. 
...buuuut they keep an open salad bar.</t>
  </si>
  <si>
    <t>We are forced to work from home until further notice . i am hating every second of it. Being home and not gaming or binging on anime / netflix feels like a punishment. im more productive in the office.</t>
  </si>
  <si>
    <t>Everyone’s a remote worker at our company by default. Literally no HQ or central physical office to report to. As it should be for most people who are knowledge workers or coders. Why commute and pollute and all that nonsense? It doesn’t make sense anymore for a lot of people like us.</t>
  </si>
  <si>
    <t>50 euros just TO BE ABLE TO WIPE MY FUCKING ASS
FUCK YOU, PIECE OF SHIT HOARDERS, WHY THE FUCK ARE YOU BUYING SO MUCH TOILET PAPER</t>
  </si>
  <si>
    <t>My boss is a confirmed case of an arrogant shithead.
Yesterday, they made a late announcement that we should work from home instead. I came back from lunch to an almost empty office so I went home on a hot afternoon and spent a few minutes sharing the roof of a bus stop with 30+ people (it's that hot). Everyone's melting and dizzily waiting for a crowded bus that we will crowd into as well. It's the best experience ever, being stuck in there like a can of sardines, exchanging breaths with random people, sweating all over each other like an orgy.
Do we want to do that again? No, so we decided to work from home today. You advised us not to go to the office if we feel unsafe and then you guilt-trip us and give us shit for doing so. You said we should use our common sense because there are only less than 100 cases in the country of millions of people and we shouldn't panic. Ba dum tss! First of all, it's not panic, it's precaution. The confirmed cases are just a few meters away from the office and people from there walk around the vicinity eating at the same restaurants below the office building. Also, let's use your word "panic". There are *only* less than 100 cases, so when do you panic? When there's as much cases as the black death because people walked around without symptoms spreading this shit?
Not to mention, you've been traveling everywhere yourself this month, even from a country with 100+ cases. Maybe you're the dumbass walking around telling people not to be scared while being a super spreader yourself. Imagine the irony if you ended up being one of those confirmed cases. Imagine the guilt if one of the employees you force into coming to work becomes a confirmed case, then what will be your speech? There's only one employee with the virus, we should all go to work?
I know the disclaimer is useless because some trigger-happy users who lack basic reading comprehension will misinterpret this and get outraged for no reason - I get that panic doesn't help but arrogance doesn't either. Saying that there are only X number of cases when those cases are just a walking distance from your area and the said virus doesn't show symptoms early on. When other companies even farther from the area are announcing work from home, not from panic, but for precaution. And here you are, you have developers who don't even need to be in the office to do their jobs, yet you insist they come to work anyway while you and other managers wouldn't even show up in the office.
Fucking excellent, my boi. Fire me. I've not caving into the guilt-trip.</t>
  </si>
  <si>
    <t>rant,chaos,wk199,incompetence</t>
  </si>
  <si>
    <t>The minister of human resources is a fucking idiot. Nobody including ministry employees knows exactly what will the rules be 6 hours ahead, but they take effect immediately and failure to abide is punishable. Yesterday the HR minister said that if public schools close down, everyone will have to repeat this year. In response to this and a few other questionable decisions on behalf of schools across the country, today the government banned anyone from closing down public schools including headmasters, public health services, the police and the ministry of human resources.</t>
  </si>
  <si>
    <t>Everyone's playing Plague Inc.</t>
  </si>
  <si>
    <t>Company is now 100% remote as of today until after plague</t>
  </si>
  <si>
    <t>Mark your territory by licking people's stuff. Thanks for my new laptop Gareth</t>
  </si>
  <si>
    <t>rant,check the fucking box,wk199</t>
  </si>
  <si>
    <t>Having to create a catastrophic failure plan for a clients as a company that is 98% remote.</t>
  </si>
  <si>
    <t>failure</t>
  </si>
  <si>
    <t>client</t>
  </si>
  <si>
    <t>In the office I had the dashboard with coronachan stats and the map on the huge tv but the HR told me to stop that 😭</t>
  </si>
  <si>
    <t>weekend</t>
  </si>
  <si>
    <t>Only 2-3 people show up in the office (out of 38). Finally some peace to write some decent code.</t>
  </si>
  <si>
    <t>random,wk199</t>
  </si>
  <si>
    <t>They sent us home during lunch time today. We're still waiting for an official announcement if it's gonna be like this tomorrow and we're not sure until when. There's a hospital near the office building that has confirmed cases. Also, the giant nearby mall is one of the places that some of the people who was infected went to so they are asking people to avoid that.
If it's indefinite, I'll go back to the islands and stay in a hotel with a consistent wifi and work from there forever.</t>
  </si>
  <si>
    <t>Remote work for everybody! It's actually great: get to cook my own lunch, saves an hour in commuting.
I just need to move forward my plans for a beefier personal workstation and generally more functional work-at-home environment.</t>
  </si>
  <si>
    <t>home office</t>
  </si>
  <si>
    <t>rant,wk199,meetings,absolute win</t>
  </si>
  <si>
    <t>The amount of meetings has been drastically reduced to a minimum.</t>
  </si>
  <si>
    <t>meetings</t>
  </si>
  <si>
    <t>In 9 months time there is going to be an enormous worldwide baby boom, which will cause panic buying, shortages, and mass maturnity /paternity leave.
And the new generation will be called the coronials.</t>
  </si>
  <si>
    <t>population</t>
  </si>
  <si>
    <t>public transit</t>
  </si>
  <si>
    <t>well, at least carnivorous just got a new anagram ...</t>
  </si>
  <si>
    <t>Dev side not really, but we're in the tourism industry, so it's pretty bad. Rough out there</t>
  </si>
  <si>
    <t>tourism</t>
  </si>
  <si>
    <t>airline</t>
  </si>
  <si>
    <t>devrant,wk199</t>
  </si>
  <si>
    <t>@dfox can we extend the wk199 topic a week longer please?</t>
  </si>
  <si>
    <t>rant,wk199,google</t>
  </si>
  <si>
    <t>{u'url': u'https://img.devrant.com/devrant/rant/r_2427741_XyV6g.jpg', u'width': 728, u'height': 407}</t>
  </si>
  <si>
    <t>Google searches need to be more specific...</t>
  </si>
  <si>
    <t>We converted all TCP APIs to UDP to ensure there are no handshakes...</t>
  </si>
  <si>
    <t>UDP</t>
  </si>
  <si>
    <t>Boss is still in denial about it. Calling it some stock market conspiracy. Me and a few coworkers agreed that we should stock up more ammo before more idiots get some funny ideas.</t>
  </si>
  <si>
    <t>My biggest concern is, that I won't be able to get free fruits and drinks while working. Oh yeah also my cat who will definitely want to lay on my laptop and or keyboard...
But I'm so not gonna wear pants to the meetings!</t>
  </si>
  <si>
    <t>employyee/workplace</t>
  </si>
  <si>
    <t>I am getting a new laptop today so I'll have an option to work remotely (if needed).. yay?!</t>
  </si>
  <si>
    <t>Had to quickly code an emergency release for one of our visitor checkin apps that brings up a splash screen telling you to wash your hands after using our app.
Where others fear, I see opportunities 💰</t>
  </si>
  <si>
    <t>I work remote. Sod all.</t>
  </si>
  <si>
    <t>Africa</t>
  </si>
  <si>
    <t>elearning</t>
  </si>
  <si>
    <t>Impact on schools in Austria:
full blast on eLearning from home. For everyone, from March 18 until at least April 19.
Unis already have it, 9th grade and up will do so from March 16 onwards already.
Man that's crazy</t>
  </si>
  <si>
    <t>Kind of awkward for me.
Tomorrow is my last day at my current job and my department is starting to work full time remote tomorrow.
I start my new job this next Monday, and they went full remote yesterday. As of now they're shipping my laptop my way, but they cancelled new hire orientation on Monday and moved it to the following week. I haven't heard about what is expected for Monday yet, guess I'll know soon!</t>
  </si>
  <si>
    <t>question,wk199</t>
  </si>
  <si>
    <t>Anyone else think all this stock market volatility is just a whole bunch of algorithms going crazy?</t>
  </si>
  <si>
    <t xml:space="preserve">panic </t>
  </si>
  <si>
    <t>Just as the virus started, shitton of companies just cancelled our services. We already started dropping the price and I will probably have my week reduced to 10h (with an accordingly lower pay) .
At least it will be remote.</t>
  </si>
  <si>
    <t>vide-conferecning</t>
  </si>
  <si>
    <t>IT's going around making sure everyone is able to work from home. It's gonna be like the shining at my house by the time the situation is over. I like having wfh as an option but 100% is gonna do my head in</t>
  </si>
  <si>
    <t>rant,wk199,!dev</t>
  </si>
  <si>
    <t>Everyone now works from home.. We don't even have a choice we need to work from home now.
Why does a flu during flu season scare people so much?? Honestly..</t>
  </si>
  <si>
    <t>none yet :( but on the good side I work at a school! it only takes one student to be sick with it before we all get quarantined and sent home :P</t>
  </si>
  <si>
    <t>So management decided that they wanted to reduce the infection chance by 50%. How? Half of the employees are gonna be working from home. I mean they are technically right.</t>
  </si>
  <si>
    <t>grocery</t>
  </si>
  <si>
    <t>rant,wk199,remote work</t>
  </si>
  <si>
    <t>The company has gone completely remote. We are all working remotely. We have increased our communications and we have regular video calls to make sure we are all on the same page and that everything is going smoothly.</t>
  </si>
  <si>
    <t>communication</t>
  </si>
  <si>
    <t>Mandatory WFH for everyone for the next 3 days.
I have just this weekend moved to a new apartment and haven't got WiFi yet. :/</t>
  </si>
  <si>
    <t>wifi</t>
  </si>
  <si>
    <t>Hand sanitizers, wet wipes, basic hygiene standards. Nothing much yet.
Trains here are eerily silent though.</t>
  </si>
  <si>
    <t>sanitizers</t>
  </si>
  <si>
    <t>Nope, shit's breaking down as much as it ever was.  Me personally, I'm more likely to be stocking up on bug spray than I am hand sanitizer given that I usually encounter more mosquitoes than people.  West Nile is as much of a thing here now as it ever was in the press.  Plus bug bites in general are rather annoying so birds, stone 🤷‍♂️</t>
  </si>
  <si>
    <t>We're all working from home starting today.
My university is still active, bigger school events are being postponed though.</t>
  </si>
  <si>
    <t>AMQ cluster is misbehaving.. Master is constantly dying, slave is starting under root rather than app account, connection to AMQ DB takes 20-40 seconds (while queries execute in &lt;0.1sec and TCP probe takes &lt;0.01sec to succeed), monitoring is down,...
I mean it's gotta be the virus - what else could it be.</t>
  </si>
  <si>
    <t>hospital</t>
  </si>
  <si>
    <t>First time in my company with pay no work 🤣</t>
  </si>
  <si>
    <t>Literally nothing</t>
  </si>
  <si>
    <t>So far nothing yet, since I'm in a region of the US with no confirmed cases. Am worried about relatives in China though.</t>
  </si>
  <si>
    <t>School</t>
  </si>
  <si>
    <t>diagnosis</t>
  </si>
  <si>
    <t>We have been strongly adviced to be working from home until further notice. Schools are closed, so if employees have have who are now to stay at home rather than at school AND if WFH is going to be too much of a trouble, these employees can either take vacation days OR get a med cert from a doctor and stay at home w/o having to work (yes, considering the situation our govmt allows legal slacking for parents).
Normally I'd be excited to be told to WFH. But nowdays it just feels so.. normal... everyone's got that privilege.</t>
  </si>
  <si>
    <t>We at the worst case, no impact! People still go to work normally like there is nothing going on.</t>
  </si>
  <si>
    <t xml:space="preserve">transportation </t>
  </si>
  <si>
    <t>commute</t>
  </si>
  <si>
    <t>We have hand sanitizers that are usually empty and spray way too much leaving your hands drenched in liquid
Also, one side has gates which means you have to touch your security card to get in and on the other side there are the elevators so you have to touch the buttons outside and inside to get away, or do it with your elbow
Point is, could be better :p</t>
  </si>
  <si>
    <t>My job is as a teacher, but my school just cancelled all in-person classes for the next two weeks, so I will have to teach over phone or Zoom (not sure what they're going to do yet). But I teach a science class and I am in the middle of a set of labs!! How are my students supposed to do lab work in groups over Zoom?!?!</t>
  </si>
  <si>
    <t>lab</t>
  </si>
  <si>
    <t>a world fair has been postponed straight to the autum holidays leaving my wife all alone with the kids. can't skip being a speaker.</t>
  </si>
  <si>
    <t>work/family</t>
  </si>
  <si>
    <t>Work from home 2 weeks 🙌</t>
  </si>
  <si>
    <t>Some at my company is working from home. My company is in the event business so we are building a feature now to encourage people to have events online.</t>
  </si>
  <si>
    <t>online business</t>
  </si>
  <si>
    <t>Preparations to work from home. Emergency contact and cell phones given out. VPN capacity tests. I live in Sacramento, CA so people are getting a little freaked it here given the lack of testing data and community spread is already here.</t>
  </si>
  <si>
    <t>emergency contact</t>
  </si>
  <si>
    <t>cell phone</t>
  </si>
  <si>
    <t>They are waiting for more casualties to happen before taking any action.</t>
  </si>
  <si>
    <t>casualties</t>
  </si>
  <si>
    <t>I get to WFH on Friday!</t>
  </si>
  <si>
    <t>Transforming company to school.
Fuckers still haven't taken any sanitizing and other hygiene measures.
Tl;Dr
Nothing much yet</t>
  </si>
  <si>
    <t>sanitizer</t>
  </si>
  <si>
    <t>random,wk199 only kidding</t>
  </si>
  <si>
    <t>Yep we are all remote workers, but we all go in to the office every morning to clock in, and then back at 5:30 to clock out. I see a potential problem with transmission at these 2 points in the day. Plus the office is an hour away for most people and we all use public transport.</t>
  </si>
  <si>
    <t>I've had a meeting cancelled, but I think that'll only be the beginning. For my own part, my commute takes place not only on public transit, but on the train that runs between downtown and the airport. So I will probably start working from home this week. I'm commuting today, just to see though.</t>
  </si>
  <si>
    <t>cancellation</t>
  </si>
  <si>
    <t>A colleague hast to stay on home. office for a other week bc he was in Venice three weeks ago (after already being back to the company)
The mother company canceled all business trips until the end of March (including my trip to RXJSLive conference in London).</t>
  </si>
  <si>
    <t>People don't shake hands. What can I say.</t>
  </si>
  <si>
    <t>It's pussy-assed mass hysteria at its best.  Social media and the overall deprecation of quality life for the human race is what's caused this.  Fear takes its toll in many ways, and this is an incredibly forceful way of engineering a "Big Brother" effect on the World to increase the sale of products and pharmaceuticals based on predictive statistics that nailed down our habits and decision making process as a whole.
Sad shit, since history proves that this will eventually lead to a World War and we're way too far lost in opinion to comprehend the true consequences that will follow.
Having said that, it ain't gonna happen for a while, but this is the igintion that will cause Stephen Hawking's theory where we went from having 1000 years left on Earth ecologically to what is now approximately 100 years left socialogically.
But, at least you get to "work remotely" while jacking off to Facebook all day.
Go team.</t>
  </si>
  <si>
    <t>conspiracy theory</t>
  </si>
  <si>
    <t>My company hasn’t made any major changes yet.</t>
  </si>
  <si>
    <t>Well, not that much but precautions has been increased which got impact on host connections, I guess : X
Getting error while authentication, host is always closing connection during handshake :)</t>
  </si>
  <si>
    <t>We have procedures in place, but nothing has been Enacted as of yet other than travel bans and inter division meeting. Pushing for all meetings to be phone or web. Day to day team internals have not been affected yet. There is discussion to split the teams up so not everyone in the office is at the office at the same time. Split via “shifts” so different project groups would work during different shifts to reduce contact with others. And then also working from home, some like it , I don’t because all my stuff I need is at the office, and the internet at my house isn’t capable of what I need. So the shifting works best for me. Kinda nice I like the 3rd shift option for software.</t>
  </si>
  <si>
    <t>schedule</t>
  </si>
  <si>
    <t>just today we've got a mail from my uni; no attendance lectures until the first of may, everything will be kept online; the lectures would have started 2 weeks earlier but due to the continious (but so far safe and low) spread of the virus my university made that decision. I have two exams to attend in ~2 weeks; they will be taking place but we'll be split into several rooms if we're more than 50 people. that's all I know so far... oh and we can't enter the bus at the front but have to enter through the other doors in the back; which already ended up with seeing people wanting to enter the bus but the doors kept closed until they realised they had to go to the other doors. interesting at least.</t>
  </si>
  <si>
    <t>We got an email today which stated that if the government closes schools, everyone has to work from home. Well, it just do happens that from midnight this will be the case. This is going to be funny, my computer is unbelievably crappy and it will barely be able to run the project itself, let alone Webstorm &amp; Co. But at least I can sleep as long as I want!</t>
  </si>
  <si>
    <t>schoole/close</t>
  </si>
  <si>
    <t>computer/crappy</t>
  </si>
  <si>
    <t>software/cannotrun</t>
  </si>
  <si>
    <t>My exams in Web Engineering and Distributed Systems at the University were postponed to mid April... Thank God, they would have started next Tuesday and I haven't properly learned. So I got that going for me.</t>
  </si>
  <si>
    <t>preptime</t>
  </si>
  <si>
    <t>Two new paragraphs in our Contingency and Disaster Recovery Plan.</t>
  </si>
  <si>
    <t>company/disaster-recovery-plan</t>
  </si>
  <si>
    <t>company/emergency-plan</t>
  </si>
  <si>
    <t>Wash your hands longer, use desinfactant, don't get too close to each other and dab when sneezing. So not really any thing. It is already expectet of you that you go do home office when your sick.</t>
  </si>
  <si>
    <t>hygiene/handwash</t>
  </si>
  <si>
    <t>social-distance</t>
  </si>
  <si>
    <t>My college is doing a "practice run" of conducting all classes online because just in case they have to shut down the school eventually, they want to be sure that everything works. So I'll be taking classes from home this week. See how that goes, I guess...</t>
  </si>
  <si>
    <t>Yeah a week late but I got an update: I'm propably gonna get reduced to 20% work/pay. Yay.</t>
  </si>
  <si>
    <t>We’ve started to bolster things like Citrix for increased work load in case we have to shut offices but that’s about it to be honest</t>
  </si>
  <si>
    <t>citrix/test-load</t>
  </si>
  <si>
    <t>office/shutdown</t>
  </si>
  <si>
    <t>None once so ever. Keep slaving away until other large tech companies start leading the way into remote solutions during the epidemic.</t>
  </si>
  <si>
    <t>work/remote-solutions</t>
  </si>
  <si>
    <t>small vs big company</t>
  </si>
  <si>
    <t>infection/first</t>
  </si>
  <si>
    <t>advice/stokcing</t>
  </si>
  <si>
    <t>Today came order to work remotely, don't change that much because normally I work few days in office and rest remotely.</t>
  </si>
  <si>
    <t>change/minimal</t>
  </si>
  <si>
    <t>rant,remote work,wk199,wfh</t>
  </si>
  <si>
    <t>Received a Slack message basically telling us not to panic and that it's not fatal (then saying it's less than 3%), and we'll have sanitizers in the office. 
So, if we wash our hands and use the sanitizers often, we'll be just fine.
Didn't stop me, though, from getting WFH. So, got back to my home city and I'll be working remotely from here for at least a week (starting from Monday).
Will get to extend it to two weeks if it doesn't impede my work.</t>
  </si>
  <si>
    <t>Work from home policy is still in our managers discretion - manager can just say to stay within the building and to stop buying coffee outside 
Clinic is not giving away masks readily unless an employee has cough or colds</t>
  </si>
  <si>
    <t>telework/policy</t>
  </si>
  <si>
    <t>clinic/mask</t>
  </si>
  <si>
    <t xml:space="preserve">telework vs office </t>
  </si>
  <si>
    <t>home office setup</t>
  </si>
  <si>
    <t>Business as usual.</t>
  </si>
  <si>
    <t>business/ususal</t>
  </si>
  <si>
    <t>joke/meme,work,remote,dev,wk199</t>
  </si>
  <si>
    <t>No issues so far as we working remotely from our homes
all the things are going same and so the work</t>
  </si>
  <si>
    <t>So after a weekend where the first case in my city was discovered. So work has sent us all home to work. Been an interesting day so far.</t>
  </si>
  <si>
    <t>conference/postponed</t>
  </si>
  <si>
    <t>Had a dodgy stomach. Muted the mic &amp; let out an almighty fart.
Only, as you'll have guessed (and I quickly guessed from the silence that followed), I'd missed the mute button.</t>
  </si>
  <si>
    <t>video-conference/awkward</t>
  </si>
  <si>
    <t>I thought I muted my mic and started insulting everyone that was in the call because they were making things that could be done in literally 3 seconds last 2 hours and an half. Then I noticed that the mic was on and just left the call.</t>
  </si>
  <si>
    <t>I was asked to present a code I wrote previously. This was not planned. I shared my screen and presented. Things went well. 
One employee asked me to search a particular term which was possibly related to an advance topic in the domain we were working on.
I opened Chrome and the first page had a Quora post: "Why my dull co-workers try to act smart and are not yet fired?".
[silence]</t>
  </si>
  <si>
    <t>quora</t>
  </si>
  <si>
    <t>browser</t>
  </si>
  <si>
    <t>A dude was caught fapping hard to the hot girl in our class. She cried when she found out
That dude is a creep</t>
  </si>
  <si>
    <t>We were once in an all hands (200+ people) and our over-seas folks had to call in. It was like 10pm there. One guy (who was on our team) was in bed with minimal clothing on, laying sideways in the come hither position on his bed. I think you see where this was going.
He accidentally had the camera on and briefly was on the projector in front of the entire meeting room, mostly naked. He saw what was going on, a look of terror came over his face and I never saw someone move so fast as he jumped off the screen and turned the camera off. There was a lot of shushed giggling.
Washboard abs though so it wasn’t like it was a total embarrassment. I was impressed frankly. Probably one of the best days in my professional career. We still love him very much of course, awesome team member!
The lesson here should be obvious. Even when you’re working from home, put your damn pants on for your meetings. You know just as well as the person standing next to you that every single GUI made in the last 15 years was designed to be as hard to use as humanly possible and as long as there is a chance that it’s going to show your bare ass to your company it will happen unless you got them pants on.</t>
  </si>
  <si>
    <t>semi-nude</t>
  </si>
  <si>
    <t>On a holiday, Manager called for a sudden meeting to discuss an unimportant topic.
I pretended that my audio was not working. The meeting ended in 5 minutes and I went back to sleep.</t>
  </si>
  <si>
    <t>rant,wk203,shower conference</t>
  </si>
  <si>
    <t>Most... Awkward... Video call... Ever!
Ended about 7 minutes ago. This one guy... Seriously! I mean... 🤷‍♂️ Everyone thought he's just uncomfortably open but when he finally got out of the shower he panicked, screamed like a girl, fell down and covered his camera asking: "Guys, when you were talking just now... Was there anything... Like... *Weird* on my stream?"</t>
  </si>
  <si>
    <t>nude</t>
  </si>
  <si>
    <t>random,wk203</t>
  </si>
  <si>
    <t>That time when this other manager used a "city buildings" background while his hair was swaying around as if he's actually on a rooftop. People started teasing him about his "nice background" while me and my colleagues joked in our group chat about seeing Godzilla in one of the buildings.
Halfway through the call, a woman appeared in the background and he signalled her to go away while they're both laughing then his webcam turned off.
Maybe he unleashed his Godzilla.</t>
  </si>
  <si>
    <t>I’m on video calls very often, but never really bothered if I’m wearing a shirt or tee. Even when the call is with people like CEOs or bosses.
This time though, the friend specifically asked to be in a good shirt, be professional and shit. Till this point all I knew was the friend started a very amazing business of sort and would like me to join too. And the person I’ll be meeting is very busy and impossible to get an appointment.
The buildup is so much for this call that I’m wondering it’s either going to be CIA or scam. Spoiler alert: it wasn’t CIA.
A few minutes into the call, I get a feeling it’s a scam. A few more minutes and I was sure it’s a pyramid scheme.
Now, I can’t call it out because the friend is really into it, almost blindly believes this scheme, and isn’t ready to hear any counter-arguments. So I thought, let’s just get over with this call.
The call went on for 3 hours. 3 WHOLE HOURS. I had to be attentive, professional, and not laugh on their face for 3 hours. On top of that, I was feeling hungry AF.
Mr. impossible-to-get-appointment was explaining Robert Kiyosaki’s financial theories - in a completely incorrect manner and interpretation. I tried correcting a couple of times, because I’ve read his books and theories in detail - but this person just went on and on and on for 3 fucking hours.</t>
  </si>
  <si>
    <t>entrepreneur/scam</t>
  </si>
  <si>
    <t>Boss joined a conference call from home, wearing a pink/salmon coloured T-shirt I, for several minutes, thought was just skin and that he'd forgotten to put on clothes before the meeting (we didn't have to join with video)</t>
  </si>
  <si>
    <t>Things I learnt by attending meetings from home:
* Wear pants even if no one can see them
* After meeting is done, turn off your computer to ensure it has ended.
* Mute and screen share is not reliable
* Tell your family members that you will have a meeting so they do not do anything weird.</t>
  </si>
  <si>
    <t>rules/pant</t>
  </si>
  <si>
    <t>rules/mute</t>
  </si>
  <si>
    <t>rules/family</t>
  </si>
  <si>
    <t>Most awkward video conference call?
Our department is in a 'virtual' book club, reading The Unicorn Project, and I asked..
Me: "So what similarities have you seen with the Phoenix project and projects we work on here?"
Dale: "Ha ha..sooo many. The biggest is the disconnect of managers with no clue of what goes on."
&lt;Vice president of our department also in the book club&gt;
VP: "Really? Dale, I'd like to know more about this."
&lt;awkward silence with blank stares all around&gt;
DBA: "Come on Dale...spill the beans. Got the VP right there."
Dale: "Um...nope...not going there...nope"
&lt;Dale's screen goes black&gt;
VP: "OK, so when Maxine asks ..."</t>
  </si>
  <si>
    <t>I am not good with kids. I know I know. Last week or so, my managers kid thought it would be a good idea to hijack my meeting. I was sharing my screen and on full blown explanation mode, only to realise after my explanation, it was the kid who was looking at my face and not the boss man.
God I panicked. I was like 'Who the hell are you?'
--------*INSERT AWKWARD SILENCE HERE *---------</t>
  </si>
  <si>
    <t>That one about a month from now when I've had it and don't care if the mic is off or not.</t>
  </si>
  <si>
    <t>microphone</t>
  </si>
  <si>
    <t>rant,wk203,story,it's me,it's not you</t>
  </si>
  <si>
    <t>Definitely with a personal transformational coach giving me a guided hypnosis session. 
I just think the whole idea of a person of the opposite sex trying to 'hypnotise' you is funny and awks. It was funny when my therapist did it in a doctor patient setting. It was funny now.
No please, don't ask me to relax. Why would I relax when you're there in person whispering to me words of 'relaxation'. No hell to the no. I don't function like this. Why couldn't you just pre-record this shit so that I can do it alone and actually participate.
Regarding the whole 'guiding my thoughts' thing... Good luck with that. I'm a gender difference hyperaware person. Guiding my thoughts with your words is like hoping a wild beast in front of you would look to the Scooby snack you threw the other way instead of you. 
It's not you, it's me. I'm unprofessional, giggly. This is why conversations always head south quickly, for the good or for the awks. No I'm kidding, it's never for the good and always for the awks.</t>
  </si>
  <si>
    <t>coaching</t>
  </si>
  <si>
    <t>question,hypothetical,wk203</t>
  </si>
  <si>
    <t>I don't really have an awkward video conference experience.  But what about a hypothetically awkward experience?  Like hiring performers to act things out in the back ground?</t>
  </si>
  <si>
    <t>{u'url': u'https://img.devrant.com/devrant/rant/r_2436394_Mm8AA.jpg', u'width': 800, u'height': 645}</t>
  </si>
  <si>
    <t>I hope everyone ia safe and is wfh enabled.</t>
  </si>
  <si>
    <t>teleowork</t>
  </si>
  <si>
    <t>IT/pandemic</t>
  </si>
  <si>
    <t>joke/meme,automation,wfh</t>
  </si>
  <si>
    <t>{u'url': u'https://img.devrant.com/devrant/rant/r_1972752_fT4Bt.jpg', u'width': 799, u'height': 626}</t>
  </si>
  <si>
    <t>This is really epic 🤣🤣🤣</t>
  </si>
  <si>
    <t>I've been working exclusively from home for over 2 years now. I've been seeing several posts from people talking about adjusting to working from home, so I figured I would compile a list of tips I've learned over the years to help make the adjustment easier for some people.
1) Limit as many distractions as possible. WFH makes it much easier to get distracted. If you have roommates/family members at home, ask them politely to leave you alone while you're working. Make sure the TV is turned off, put your phone on silent, etc.
2) Take regular breaks. I find it easier to accidentally go hours without taking a real break from work. Try working in half hour intervals, and then taking 5-10 minute breaks. Read an article, watch a youtube video, grab some coffee/tea, etc.
3) When you eat lunch, eat it away from your computer. I often find myself eating lunch trying to wrap up fixing a bug, which makes it feel like I never really "took a lunch." Lately I've been trying to step away and do something else completely unrelated to work.
4) Get ready for work like you normally would. It's very easy to wake up, throw on your favorite pair of sweats and sit at the computer with messy hair half awake "ready" to start the day. Instead try doing your normal morning routine before sitting at your computer. It will help your mind and body go into "it's time to work" mode.
5) Keep your work area clean. I find it very difficult to work when my workspace is cluttered. Studies have shown working in a messy place tend to make us less efficient.
6) Keep your work area work related. Try to only have the things you need for work in your workspace. If you're working from your personal computer this can be difficult. I always end up with camera/music equipment left over from the previous night's photo editing/jam sessions. So try to clean off your desk when you're done for the night so it's ready for work in the morning. 
7) Prepare for meetings. I have alarms set 10 minutes in advance so I can go from programming mode to meeting mode. During this time I'll go to the bathroom, grab a snack, water, mute all my email notifications, close any non essential programs, get my code ready if I need to present it.
Stuff is hard &amp; stressful right now, but hopefully these tips will make it a bit easier. If anyone else has any good tips please share them.</t>
  </si>
  <si>
    <t>advice/limit-distraction</t>
  </si>
  <si>
    <t>advice/take-break</t>
  </si>
  <si>
    <t>lunch-time</t>
  </si>
  <si>
    <t>cleanliness</t>
  </si>
  <si>
    <t>joke/meme,wfh,programmer</t>
  </si>
  <si>
    <t>{u'url': u'https://img.devrant.com/devrant/rant/r_2452147_BnYX6.jpg', u'width': 640, u'height': 794}</t>
  </si>
  <si>
    <t>🤣 🤣 True story 🤣 🤣</t>
  </si>
  <si>
    <t>rest/programmer</t>
  </si>
  <si>
    <t>rant,borrowed,wfh,teleconference,work from home</t>
  </si>
  <si>
    <t>Wife ( working from home; to husband ) : how many whistles did the pressure cooker blow?
Husband : How am I supposed to know? I don't know!
Manager ( on Skype ) : Three! I heard three whistles!</t>
  </si>
  <si>
    <t>skype</t>
  </si>
  <si>
    <t>rant,wk201,wfh</t>
  </si>
  <si>
    <t>Company: Govt says you should stay home to prevent spreading the disease. PLZ WFH.
People start to WFH.
VPN gets overwhelmed.
Me: Cannot connect to VPN.
Boss: Then go in the office!!!
Me: Uhh...</t>
  </si>
  <si>
    <t>vpn/crash</t>
  </si>
  <si>
    <t>{u'url': u'https://img.devrant.com/devrant/rant/r_2450938_N3GmA.jpg', u'width': 720, u'height': 333}</t>
  </si>
  <si>
    <t>WFH lyfe</t>
  </si>
  <si>
    <t>rant,sorry not sorry,commute is too long,wfh</t>
  </si>
  <si>
    <t>Woke up late. Hurriedly got ready for work. Booked an Uber. Opened slack to say I'll be late. Finds out everyone is WFH.
Now I am going to office alone in a 50 minute commute like an idiot.</t>
  </si>
  <si>
    <t>telework/communication</t>
  </si>
  <si>
    <t>commute/uber</t>
  </si>
  <si>
    <t>budget/healthcare</t>
  </si>
  <si>
    <t>I hate this work from home shit with your family around. "You're always in front of the computer, go workout, go socialize, its family time"
What part of "work from home" you don't understand. SMH!</t>
  </si>
  <si>
    <t>family/socialize</t>
  </si>
  <si>
    <t>family/workout</t>
  </si>
  <si>
    <t>My job forces me to work 9-6 with a one hour lunch. Since I am forced to be full time wfh, I eat while working and take a nap during my "lunch".
I am much more productive.</t>
  </si>
  <si>
    <t>lunch-time/nap</t>
  </si>
  <si>
    <t>{u'url': u'https://img.devrant.com/devrant/rant/r_2440587_BSVzV.jpg', u'width': 800, u'height': 400}</t>
  </si>
  <si>
    <t>Lets wait for the build to finish
#wfh</t>
  </si>
  <si>
    <t>internet/connection-problem</t>
  </si>
  <si>
    <t>No line for the bathroom.  Listening to music without headphones.  Getting up and pacing around like a crazy person when I'm thinking. Cursing loudly.  Not wearing pants.  Petting my dog frequently.  
WFH is the best</t>
  </si>
  <si>
    <t>dog</t>
  </si>
  <si>
    <t>think-aloud</t>
  </si>
  <si>
    <t>pacing</t>
  </si>
  <si>
    <t>rant,right,wfh</t>
  </si>
  <si>
    <t>Ask colleague for help, no reply for 3 hours... Since he is 'working from home' ... Riiiiiiiight</t>
  </si>
  <si>
    <t>coworker/delay-in-response</t>
  </si>
  <si>
    <t>rant,table punching,cutie,pet,wk200,endercat,wfh</t>
  </si>
  <si>
    <t>{u'url': u'https://img.devrant.com/devrant/rant/r_2434245_WcLWN.jpg', u'width': 800, u'height': 600}</t>
  </si>
  <si>
    <t>This cutie. 🥰
And also being able to punch the table when I'm frustrated.</t>
  </si>
  <si>
    <t>cat</t>
  </si>
  <si>
    <t>Worked from home ... Good coffee</t>
  </si>
  <si>
    <t>coffee</t>
  </si>
  <si>
    <t>rant,boy's night</t>
  </si>
  <si>
    <t>Got a 1 day of alone time :) 8 hours WFH ant then the (almost) whole evening was MINE. Guess how it went :) 
Coding until 2am and falling asleep on my keyboard, waking up on a cold lappy at 5am bcz its battery died and its aluminium frame was freaking freezing.
I know right? That was an awesome evening! I've managed to catch and fix some nasty bugs!</t>
  </si>
  <si>
    <t>distraction/free</t>
  </si>
  <si>
    <t>Work from home
Expectation:
 - Free time from commute, more time for gaming
Reality:
- Free time from commute, more time for dev works
p.s. I'm more tired these days</t>
  </si>
  <si>
    <t>expectation/more</t>
  </si>
  <si>
    <t>tired/more</t>
  </si>
  <si>
    <t>media</t>
  </si>
  <si>
    <t>I don't like WFH too much but I'm saving a lot of money working from my house ✌🏻</t>
  </si>
  <si>
    <t>money/save</t>
  </si>
  <si>
    <t>undefined,#wfh #work #home #fun</t>
  </si>
  <si>
    <t>Happiness is back to back WFH. Followed by Saturday and Sunday..</t>
  </si>
  <si>
    <t>happiness</t>
  </si>
  <si>
    <t>I am enjoying WFH. But everyday I wonder what to eat?</t>
  </si>
  <si>
    <t>eating/dilemma</t>
  </si>
  <si>
    <t>job-loss/consultant</t>
  </si>
  <si>
    <t>job-offer/UX</t>
  </si>
  <si>
    <t>rant,fuck work from home,wfh</t>
  </si>
  <si>
    <t>I think my manager has this false impression that just because we are working from home, we suddenly are gifted with lot of free time.
In my experience, the work life is horrible like this. I have not seen much day light in the last 2 weeks.
I don't know how long i can stay sane like this.</t>
  </si>
  <si>
    <t>micromanagement</t>
  </si>
  <si>
    <t>joke/meme,rant,devrant</t>
  </si>
  <si>
    <t>Unpopular opinion: WFH is dull without cafeteria.</t>
  </si>
  <si>
    <t>cafeteria</t>
  </si>
  <si>
    <t>office/commute</t>
  </si>
  <si>
    <t>transportation/quiet</t>
  </si>
  <si>
    <t>telework/wish</t>
  </si>
  <si>
    <t>rant,workfromhome,work-from-home,workplace,wfh</t>
  </si>
  <si>
    <t>{u'url': u'https://img.devrant.com/devrant/rant/r_2434587_DdXqx.jpg', u'width': 750, u'height': 1000}</t>
  </si>
  <si>
    <t>Work from home setup</t>
  </si>
  <si>
    <t>home-office/setup</t>
  </si>
  <si>
    <t>random,g502,mouse,minecraft</t>
  </si>
  <si>
    <t>{u'url': u'https://img.devrant.com/devrant/rant/r_2445988_RARtP.jpg', u'width': 800, u'height': 600}</t>
  </si>
  <si>
    <t>My mouses right button kept double clicking.  This makes it really hard to play minecraft.  It was a cheap logitech mouse from a wireless keyboard/mouse combo.  So I went to the store to find a new one.  Almost all the wireless mice were gone.  Apparently WFH people hit walmart.  I didn't want another single wireless mouse. This would mean I need the adapter for the keyboard (for keyboard mouse combo) and the new mouse plugged in.  My computer is a laptop so there are not a lot of those slots.  So I looked for a bluetooth mouse.  Only one there and it was a sucky Razer.  I have not liked Razer since they required people to register their software with an account before using their drivers.  This really made me avoid this brand like the plague.  So I finally settled on a wired gaming mouse.  It has a nice long 6ft cord so it works with my setup.  It is a G502 Hero.  It works really nicely without drivers.  I will be testing with drivers tonight.  I usually buy el cheapo mice so this is new to me.  So far so good.</t>
  </si>
  <si>
    <t>random,discord</t>
  </si>
  <si>
    <t>Sorry to repost,
I had made a request for friends post last week, but someone mentioned my discord link was too far down, so maybe people missed it.
So here it is chirptune#1829.
Again, I'm doing wfh and having decent anxiety so I would appreciate talking to someone. I can also hear you on your problems.</t>
  </si>
  <si>
    <t>anxiety</t>
  </si>
  <si>
    <t>discord/chat</t>
  </si>
  <si>
    <t>Who else in sv is stuck with  manager that still refuses work from home? I work at an anti spam company in SF with the most backwards 90s style  middle management who equate wfh with not working. I even have one immunocompromised colleague in the same boat</t>
  </si>
  <si>
    <t>IT/support</t>
  </si>
  <si>
    <t>undefined,wfh,rant,wifi</t>
  </si>
  <si>
    <t>rant
When you come 1000kms away from office to home.. and promise to do WFH and the wifi at home is slow...
Killing me!! 
Too many backlogs this sprint...</t>
  </si>
  <si>
    <t>wifi/slow</t>
  </si>
  <si>
    <t>backlogs</t>
  </si>
  <si>
    <t>move/apartment</t>
  </si>
  <si>
    <t>Anti-fav maybe
Nothing changed for me. The problem now is I can't go out as much.... And somehow I'm slacking off less...
Might have something to do with manager now expects everyone to be in at 9... So that means I gotta get up at 8...
Usually wfh I get in a 9:30 no questions asked... U know 30 mins for coffee, bathroom etc... 
Now I gotta make an effort to at least login...
I feel like taking a sick day but now those seem scary too since they'll think I might've caught the virus...</t>
  </si>
  <si>
    <t>sick-day/fear</t>
  </si>
  <si>
    <t>rant,effective,wfh,office</t>
  </si>
  <si>
    <t>I am working more effectively nowadays from home rather than from office.
At office, I end up spending most time in eating, playing table tennis and meetings.
The only thing I am missing at my house is my 2 big 27" 4k office monitors.</t>
  </si>
  <si>
    <t>office/monitor</t>
  </si>
  <si>
    <t>producitity/boost</t>
  </si>
  <si>
    <t>rant,wfh,skype</t>
  </si>
  <si>
    <t>FUCK YOU SKYPE AND YOUR SERVER OUTAGE.</t>
  </si>
  <si>
    <t>skype/outage</t>
  </si>
  <si>
    <t>rant,wfh,office life</t>
  </si>
  <si>
    <t>One thing I have realised these days is that I don't like the work from home setup.
Maybe it's the because of the bad working environment.
I actually appreciate office space more now. Once, out of office, it was easier to zone out of work mode and I didn't feel this much tired when working in office.</t>
  </si>
  <si>
    <t>office/environment</t>
  </si>
  <si>
    <t>communication/microsoft-team</t>
  </si>
  <si>
    <t>Tldr: intern here,  I like staying in my workplace for longer than my work hours. Is it going to cause me   trouble if i become a permanent employee?
Long story: So as per my previous rants i joined a startup as an android intern, company is of around 80-90 employees with many teams and standard/sad rules like 9 hr shift, 1 paid leave per month etc. 
I was worried of these rules due to being a regular clg student and living very far from office, so i complained and got a little compensations like 7 hr work shift, few half days and work from home days, etc
Now the thing is : i actually have kind of started to like this work. Its been a month and i took around 12 days leave last month for papers, but marked some of them as wfh and half days, so deductions were not what i expected (although payslip is yet to come, which would have given a better explaination). But overall  Pay is decent, work environment is chill ( people work in teams here, but since am the only android dev, i got no timelines, or tech leads. Just the ceo, whom i send a daily progress message), there are good refreshments available  and after papers, i am pretty much free. 
So I like staying here for longer hours like 8, or 8.30 hours. My family is also working, so they are usually not much worried, tho my mom starts sending messages when i leave after 7. But this friend of mine, keeps  saying "its wrong, your managers are gonna call you weak and would force you to work for more hours when they notice you can come for 9 hours , etc"
So am i doing the wrong thing here?</t>
  </si>
  <si>
    <t>rant,workfromhome,wfh,productivity</t>
  </si>
  <si>
    <t>Work from home and all is fine for current situation but I still miss working my office. It was a pleasant environment to work, used to meet colleagues, take breaks and engage in fun events. Quite a lot of that is missing right now. Added to that I don't have access to secondary monitor at home and my eyes burn after working for just few hours. It happens sometimes that I would be really in the mood to finish work in afternoon but have to log out to reduce eye strain.It also pretty easy to get distracted at home. I don't like the feeling of being less productive and hope this situation improves soon...</t>
  </si>
  <si>
    <t>producitity/less</t>
  </si>
  <si>
    <t>rant,schedules,sleep deprivation,sleep,depression,wfh</t>
  </si>
  <si>
    <t>What do you do when your family time conflicts with your work time? What can I do to rotate my work schedule forward so I can get some fucking sleep without giving up on either work or my family?
This sucks, I get like 5 hours of sleep at night and my job wants me to be here no later than 9 for whatever reason.
Not to mention my commute is about 45-60 minutes both ways
Not to mention I'm making just enough money to cover my bases. Going to Costa Rica for a vacation is no where near my ability.. hell even driving across the state for a weekend trip would be wildly out of budget.
I've tried asking for a flexible schedule and ability to work from home as needed but its just become a circular debate. 
I'm getting burned out and always feel tired, have no energy to stay motivated or give a shit</t>
  </si>
  <si>
    <t>vacation/paid-leave</t>
  </si>
  <si>
    <t>undefined,hungover,working,wfh</t>
  </si>
  <si>
    <t>Working from home... Hungover. Oi! Can I go back to bed lol.</t>
  </si>
  <si>
    <t>hungover</t>
  </si>
  <si>
    <t>api/coronavirus</t>
  </si>
  <si>
    <t>coding/new-project</t>
  </si>
  <si>
    <t>Spent all afternoon and night, trying to get Windows reinstalled on my old college laptop because my dad needed another pc since I'll be using his personal laptop to wfh. 
1. DVD Drive is faulty, slow/faulty reads
2. I don't have product keys (they're all stores on a USB disk, I should make a backup... that I didn't bring back to their place) except for Vista and Win 8 but Win 8 key already used by another PC. I have a burned Win 7 disc
3. Apparently it had a virus which was never removed, fresh reinstall never done. It hides the DVD drives and kills the internet and makes the installers think there's only 400MB.
4. I followed some wiki that said to Mark the C drive as Active... Which fixed the issue but then I decided to do the full install from boot... Except on reboot, apparently this fcked up the MBR
5. Tried googling how to fix the MBR, eventually found some USB app that supposedly fixes it. Create a USB boot disk, not recognized
6. Finally try the DVDs and release it recognize them somewhat when booting... Win 7 one kept hanging on the load screen
7. Somehow Vista got thru and actually installed...
Now IE and Chrome both complain about HTTPS issues and how they don't support Vista...
But at least my dad now had a laptop he can use to do non-work stuff while he uses his company laptop to do work.</t>
  </si>
  <si>
    <t>WFH gives me a legit reason to splurge and upgrade my pc: "using a VPN connection to remote into my workstation is less than ideal for development, Dear; I should really upgrade my memory and storage if I'm going to be developing at home for while. I assure you this has nothing to do with gaming or dicking around with virtualization."</t>
  </si>
  <si>
    <t>computer/upgrade</t>
  </si>
  <si>
    <t>[best part of wfh]
Absolutely nothing, i have great equipment at the office, my colleagues are my friends and we have a chef who cooks great food. At home the only good part is that i have my ps4 but i use my vita at work so its not a huge pro.</t>
  </si>
  <si>
    <t>office/chef</t>
  </si>
  <si>
    <t>office/food</t>
  </si>
  <si>
    <t>home/ps4</t>
  </si>
  <si>
    <t>food/poisoning</t>
  </si>
  <si>
    <t>build-engine/down</t>
  </si>
  <si>
    <t>deploy-engine/down</t>
  </si>
  <si>
    <t>IT/third-party</t>
  </si>
  <si>
    <t>devrant,wk156</t>
  </si>
  <si>
    <t>my scrum master shitposts literally all day as a job - legit WFH for random reasons and ping pong</t>
  </si>
  <si>
    <t>scrum-master/notification</t>
  </si>
  <si>
    <t>rant,fml</t>
  </si>
  <si>
    <t>dev1: where are all scrum masters?
dev2: WFH
dev1: can I do that?
dev2: yeah, but you need their approval first</t>
  </si>
  <si>
    <t>scrum-master</t>
  </si>
  <si>
    <t>undefined,mail,slack,wfh</t>
  </si>
  <si>
    <t>Having my first work from home today lets see how it goes with slack and mail in my hands as my work from home tools 😄</t>
  </si>
  <si>
    <t>mail</t>
  </si>
  <si>
    <t>Wfh..... ;)</t>
  </si>
  <si>
    <t>The whole sharing WFH spaces trend just reminds me that average workers have the shittiest setups</t>
  </si>
  <si>
    <t>I WFH 100 percent of the time. I've been doing do for over a decade. The number of times I've had some disease while WFH is the same as it was when working on an office. There are so, so many other factors.</t>
  </si>
  <si>
    <t>Do you look forward to working?
My friend seems to feel working is a good distraction from worrying about the virus.
To me though, I don't hate work but would rather just take off instead of wfh...
Just don't feel like working... But dunno y...</t>
  </si>
  <si>
    <t>work/mode-off</t>
  </si>
  <si>
    <t>travel/home-city</t>
  </si>
  <si>
    <t>health/hand-wash</t>
  </si>
  <si>
    <t>devrant,#productivitynotattendance,#remote,#wfh</t>
  </si>
  <si>
    <t>Why some leaders are afraid of changes. Everything in the world change and adapt to the trend of responsibly remote working. We must count the productivity and not the negative impact of envious people that all they can do is sit down and pretending to be busy. We all know that the first step of success is to accept change.</t>
  </si>
  <si>
    <t>accept/change</t>
  </si>
  <si>
    <t>random,remote,wfh</t>
  </si>
  <si>
    <t>Do you still take a shower even if you're working from home?</t>
  </si>
  <si>
    <t>shower</t>
  </si>
  <si>
    <t>We had this revamp planned for this week. We were supposed to brainstorm and then come up with solutions. WFH hit it hard!! no solution coming out...</t>
  </si>
  <si>
    <t>brainstorm</t>
  </si>
  <si>
    <t>productivity/loss</t>
  </si>
  <si>
    <t>question,ip,wfh</t>
  </si>
  <si>
    <t>Employees of companies that are so protective of their intellectual property that they don't allow any to be transfered outside of the workplace, how do you work from home?</t>
  </si>
  <si>
    <t>intellectual-property/protection</t>
  </si>
  <si>
    <t>netherlands</t>
  </si>
  <si>
    <t>rant,wk180</t>
  </si>
  <si>
    <t>Its very simple to get PMs to leave you alone; have a good long talk with them about their goals, motivations, and methods. Try to understand their thinking, then preempt the visit to your desk with something to make them not come to your desk.
Or get a WFH deal and dont answer any comm requests.</t>
  </si>
  <si>
    <t>project-manager/avoid</t>
  </si>
  <si>
    <t>developer/australia</t>
  </si>
  <si>
    <t>tax/deduction</t>
  </si>
  <si>
    <t>rant,sureal,managers,work from home,wfh</t>
  </si>
  <si>
    <t>I'm usually really productive when I work from home. At my Seattle gig, I worked from home 3~4 days a week (most of my team was in New York City anyway). My current company does not do remote work well, and I've been terribly unmotivated. Our useless manager took the entire week off to work on his house he's trying to rent out. 
I'm usually not one to worry or panic or even check the news, yet I've found myself doing that all the time now.
It's been very surreal.</t>
  </si>
  <si>
    <t>My team just spent all afternoon again their wfh setups.... They all use multiple monitors and laptops...
I never picked up on the idea though.., multiple screens always felt distracting...</t>
  </si>
  <si>
    <t>screens/multiple</t>
  </si>
  <si>
    <t>What sucks in wfh setup is there are so many attendance  to fill out. Then there’s this tracker that I forgot to time out, then updated it the other day getting the current date time it’s like I work overnight lols</t>
  </si>
  <si>
    <t>tracker/setup</t>
  </si>
  <si>
    <t>sick-day</t>
  </si>
  <si>
    <t>rant,golden retriever,good boi</t>
  </si>
  <si>
    <t>Working from home yesterday when I got an angry call from an ex-client. (We don't work with her anymore because she is known to be extremely unreasonable)
After a couple of minutes of uninterupted yelling i politely told her i'd put her through to my hairy higher up "Sjors" whose in charge of these matters.
Seemingly pleased with this development of getting to talk with a higher up she actually managed to stay quiet for a minute while i was walking downstairs. Only to go into full yelling mode again the second i said "thanks for waiting here he is"
Sjors was more than happy to take the call while chewing his bone. Slobbering about.
It took about two full minutes before she realised my colleague is in fact my ever loyal golden retreiver.
She hasnt called back anymore afaik. 🙃</t>
  </si>
  <si>
    <t>rant,dog,golden,asleep</t>
  </si>
  <si>
    <t>{u'url': u'https://img.devrant.com/devrant/rant/r_2416573_KDyxp.jpg', u'width': 800, u'height': 600}</t>
  </si>
  <si>
    <t>The bloke that I share my office with is asleep on the job. Ffs, can I get any support around here?
This working remotely from home thing, just isn’t panning out</t>
  </si>
  <si>
    <t>undefined,ducks,devducks?,village,grandma,home office,wk80</t>
  </si>
  <si>
    <t>I came from a village, we have animals (like a farm), pigs, chicken, sometimes duck and goose. One day I had to work from home, bc had to come back to parents house. Our daily skype meeting was like this:
* discussing very important IT stuff *
* grandma rushes into my room *
me: sorry, but i have a meeting
grandma: i just wan...
me: but i cannot right no...
grandma: just wanted to know if...
me: grandma, I cannot right now, we have a skyp... im talking with colleagues, on the computer
grandma: * quiet voice * okay, i dont want to interrupt, I just want to know - Did you ordered the ducks?
* what I hear in headphones: collegues and boss LOLd sooo hard *
me: ffs, what ducks?
grandma: did your father not give you the guys number?
me: * starting to sweat * what guy? no he didnt, i have no idea what youre talking about
grandma: * disappointed * then who gonna order them...? 
me: ...
grandma: * standing next to me, she hears the laughter * whats that?
since then, if im working from home every skype meeting starts with "Tommy, is your grandma there? HAHA!"</t>
  </si>
  <si>
    <t>family/interruption</t>
  </si>
  <si>
    <t>rant,home,funny</t>
  </si>
  <si>
    <t>Client presentation. Analyst is working from home. She stands up for a split second and reveals she is not wearing pants.</t>
  </si>
  <si>
    <t>video-conferencing/awkward</t>
  </si>
  <si>
    <t>no-pant</t>
  </si>
  <si>
    <t>course/policy</t>
  </si>
  <si>
    <t>expection/more</t>
  </si>
  <si>
    <t>undefined,proxies,wk27</t>
  </si>
  <si>
    <t>Corporate proxies that block resources web developers can't work without are the worst, preventing npm and composer from working at all. Easier to work from home than at work.</t>
  </si>
  <si>
    <t>web-dev/corporate-proxy</t>
  </si>
  <si>
    <t>Companies going from "What do you mean by 'working from home'?!" to "Go home and work or you are fired!"</t>
  </si>
  <si>
    <t>HR</t>
  </si>
  <si>
    <t>rant,workfromhomelife</t>
  </si>
  <si>
    <t>First day working from home. My dogs fucking ecstatic 😂</t>
  </si>
  <si>
    <t>rant,wk171</t>
  </si>
  <si>
    <t>1 - Please hack his/her facebook account for me. 
2 - (at home) I used to block wifi access by mac filtering and if there's legit server down and wifi isn't working, everyone blames me. 
(I am freelancer and mostly work from home)
3 - almost all of my relatives think I don't work. 
4 - I am first choice for everyone's phone, PC and hardware repair.
This one is classic 
GET A REAL JOB, you need to go out in the field for work.</t>
  </si>
  <si>
    <t>freelancer</t>
  </si>
  <si>
    <t>family/perception</t>
  </si>
  <si>
    <t>joke/meme,remote work</t>
  </si>
  <si>
    <t>{u'url': u'https://img.devrant.com/devrant/rant/r_1080272_KusLg.jpg', u'width': 480, u'height': 800}</t>
  </si>
  <si>
    <t>Why I love working from home</t>
  </si>
  <si>
    <t>timezone/difference</t>
  </si>
  <si>
    <t>rant,writing code tired is not good</t>
  </si>
  <si>
    <t>Am realizing just how important sleep is.
Woke up about midnight to do my second job, system admin, upgraded servers, sites, to use php7 upgraded sites to include security fixes, then went to work around 8a.
After lunch around 2pm the CEO comes to me and asks favor, to write script to scrape all our image urls and match them to a csv of sku's. 
Easy enough, but my mind was totally gone, I couldn't think properly and an 30min-1hr job turned into 3+ hours with bugs. Went home, slept a few hours, woke up and took 10 minutes to fix and complete task with fresh brain.
Working overtired is common for me as I am an insomniac, which working remote has always been better as I worked the hours I was fresh, but going into office now is keeping me from being at my best. 
Need to figure out how to sleep better.</t>
  </si>
  <si>
    <t>office/routine</t>
  </si>
  <si>
    <t>sleep/productivity</t>
  </si>
  <si>
    <t>{u'url': u'https://img.devrant.com/devrant/rant/r_276295_cuRTC.jpg', u'width': 800, u'height': 600}</t>
  </si>
  <si>
    <t>This is what working from home means in Argentina (that's a mate (pronounced mah theh)).</t>
  </si>
  <si>
    <t>argentina</t>
  </si>
  <si>
    <t>question,desperate,work,money</t>
  </si>
  <si>
    <t>I really really want to start working.
I have social anxiety, but my mom is really on my ass about bringing in money. I need some sort of job that I can do from home on my computer.
Something related to programming.. Administration.. Whatever. I don't mind having to learn something new to find work.
I have no formal qualifacations.
I don't care how easy or hard it is, as long as I can make at least $100/mo.</t>
  </si>
  <si>
    <t>undefined,job,job offer</t>
  </si>
  <si>
    <t>Got a job offer. Pays more than my current job (~13% increase) and allows me to commute. However, less freedoms. This is weird to me - the job is for a small firm (20 employees), and my current is huge (~25-30k). Now I can work from home when I need it, and flexible hours (aka, get in whenever I feel like it). New job had in contract "No remote working" and "Work hours are 0800-1600". 
Think I'm gonna turn em down.. Fuck being locked down like that, honestly.</t>
  </si>
  <si>
    <t>random,good job,good live,relocation</t>
  </si>
  <si>
    <t>!rant
I started my new position in Ireland about a month ago (relocated from Switzerland) and it‘s amazing how awesome life can be despite working full-time..
I have a 8-5 job, I usually get home around 6PM and have 6 hours left for myself every evening.. no calls, mails or similar after I leave the office. 
Im actually not allowed to do overtime.. 
Everyone in the company is super nice and the Irish people are so incredibly welcoming and are happy to help if you need something.. 
So thankful right now..</t>
  </si>
  <si>
    <t>rant,remote working,work from home</t>
  </si>
  <si>
    <t>{u'url': u'https://img.devrant.com/devrant/rant/r_2227812_EVWmE.jpg', u'width': 563, u'height': 999}</t>
  </si>
  <si>
    <t>Average times stepping out of the house for the past month: 3 times a week
*slowly turning into a shut-in,</t>
  </si>
  <si>
    <t>home/stepping-out</t>
  </si>
  <si>
    <t>random,remote work,perks of working from home</t>
  </si>
  <si>
    <t>Working in my underwear</t>
  </si>
  <si>
    <t>undefined,wtf</t>
  </si>
  <si>
    <t>My mum just had to call me to change our home WiFi password, because she can't change it on her laptop.
She's pretty bad with technology, but she had to call me to do it, because no one else knew how to. Including my brother-in-law who designs IT systems for major banks and system admins working for the government.
She had to call me, from Hungary to do it. I live in Scotland.</t>
  </si>
  <si>
    <t>Working from home is nice. Mastering to separate work from home is nicer.</t>
  </si>
  <si>
    <t>work-life-balance</t>
  </si>
  <si>
    <t>rant,fickle employer</t>
  </si>
  <si>
    <t>My workplace IT who *absolutely cannot* allow remote working just sent out a SurveyMonkey asking us whether we have good internet at home, a PC or laptop and which of our software solutions we would need access to in order to work from home.
Funny how your employer can suddenly change the rules when it suits them.</t>
  </si>
  <si>
    <t>IT</t>
  </si>
  <si>
    <t>support/remote-software</t>
  </si>
  <si>
    <t>Just started as a remote dev and I found that it's IMPOSSIBLE to work from home. 
Get annoyed from something not compiling/errors? Go play some video games two feet away. Nothing going your way? Go lie down on the bed behind you.
But for some reason I can work from home way better at night. 
Any other tips for working remotely?</t>
  </si>
  <si>
    <t>distraction/gaming</t>
  </si>
  <si>
    <t>productivity/night-time</t>
  </si>
  <si>
    <t>income/side-project</t>
  </si>
  <si>
    <t>relationship/gf</t>
  </si>
  <si>
    <t>virus/uncertainty</t>
  </si>
  <si>
    <t>italy</t>
  </si>
  <si>
    <t>office/presence</t>
  </si>
  <si>
    <t>rant,wk144</t>
  </si>
  <si>
    <t>#forexposure, for experience, flexible hours (especially when coupled with work from home, it makes your workplace too accessible and management can guilt trip you into working at ungodly hours way too easily), and such I'd really avoid.. not that I have much experience with these things though. Oh and also, startups. They're small so very intimate in a way but too unstable.
Honestly though, I have difficulty in working for any employer, especially when that employer isn't a very technical one. Maybe it wouldn't be a bad idea to go self-employed... 🤔
(Sorry for repost, forgot wk144 tag)</t>
  </si>
  <si>
    <t>rant,ubiquity,network</t>
  </si>
  <si>
    <t>So today's the day.
We've now successfully installed four Ubiquity AP's with a Ubiquity Security Gateway onto a 1000/1000 fiber line. Feels really nice when you're finished with the cable laying and everything just works™. Just getting the fiber in there was a project of its own, but now it's all complete. Tommorow I'll be working from home, and on Monday I guess I'll be bombarded with connectivity issues. Oh well, let's enjoy the weekend first 😁</t>
  </si>
  <si>
    <t>network/setup</t>
  </si>
  <si>
    <t>ubuntu</t>
  </si>
  <si>
    <t>coworker/late-response</t>
  </si>
  <si>
    <t>rant,kong flu fighting</t>
  </si>
  <si>
    <t>Have to work from home for at least a few weeks.. 
i hate working from home.. 
my team Is all the social life i have. Already miss them after 1 day.</t>
  </si>
  <si>
    <t>office/socialization</t>
  </si>
  <si>
    <t>All employees are working from home. I found out that some developers who work 1-2 days from home don't even have a desk in theirs apartments. Now i understand why working from home is considered as unproductive.</t>
  </si>
  <si>
    <t>home-office-setup</t>
  </si>
  <si>
    <t>rant,done,fed up,resign</t>
  </si>
  <si>
    <t>Sat here at my desk, facing a wall after my desk being moved whilst I was working from home, counting down the days until I resign. 
5 Years here and was ready to leave almost 2 years ago but let them convince me to stay around. Now stuck with a 3 month notice. 
Built the same homepage 5 times in as many weeks due to constant changes and ready to throw in the towel. 
I'm here until Christmas, then I am going it alone. Just not sure how I am going to make it to Christmas without walking out</t>
  </si>
  <si>
    <t>random,i need a ... idk,i need a mental break person,usually people have mentors or coaches</t>
  </si>
  <si>
    <t>I need a hobby or someone to yell at me until I take a break from working all day every day.
Then again if I had a home office I probably wouldn't need to put in 12 hours to get 6 hours of work done.
But I still need something to do besides work and family.  And someone to kick my butt until I do it and relax.</t>
  </si>
  <si>
    <t>socializing</t>
  </si>
  <si>
    <t>hobby</t>
  </si>
  <si>
    <t>{u'url': u'https://img.devrant.com/devrant/rant/r_2434866_qoNtk.jpg', u'width': 800, u'height': 600}</t>
  </si>
  <si>
    <t>#1 Sharing co-working space with my wife.
#2 my home office! (I transitioned from music industry work into data science over the last few years)</t>
  </si>
  <si>
    <t>data-scientist</t>
  </si>
  <si>
    <t>Yesterday I had another job interview. This time from home via Skype. Today I was blown off. I was not technical enough according to the company.
This company was working with an ancient cms nobody ever heard of and made Sass sound difficult and new.
Good luck in the Stone Age fellow devs. Make sure you upgrade your pc to Windows 7.</t>
  </si>
  <si>
    <t>joke/meme,home,stress ball</t>
  </si>
  <si>
    <t>{u'url': u'https://img.devrant.com/devrant/rant/r_2433049_vaUKx.jpg', u'width': 750, u'height': 1000}</t>
  </si>
  <si>
    <t>Working from home and I'm being watched!</t>
  </si>
  <si>
    <t>surveillence</t>
  </si>
  <si>
    <t>Love working from home because I can literally scream at the stupid commentary that appears in my inbox.</t>
  </si>
  <si>
    <t>screaming</t>
  </si>
  <si>
    <t>Recently shifted from startup culture to an established organization as a Javascript developer. It has been 3 weeks haven't written a single line of code here or any other related work. Employees pick a suitable source of entertainment (mobiles,netflix) and stick with it whole day and go home. Coming from a fast paced startup environment, I get creeps due to such an eased out approach towards work, can't believe I am getting paid for this 😂, as I was working my ass off during my last employments.</t>
  </si>
  <si>
    <t>devrant,wk200</t>
  </si>
  <si>
    <t>Fav part of working from home?
Probably nothing.
- Being within eye-shot of my wife.  
Wife: "Since your home just sitting there, could you clean the windows?"
Me: "I can't, busy."
Wife: "You're just sitting there clicking, that's not working.  You think *I* sit around all day!? Let me tell you what I do all day for you and your children &lt;blah blah blah&gt;.. I ask you to do *one* thing around here, only *one*, and you can't do that! "
I'll inevitably will be doing anything except coding.
- Being within eye-shot of my daughter
H: "Daddy, can you play this game with me?"
&lt;Hmmm...SharePoint or Candyland?&gt;
Me: "Alright baby, let's play Candyland!"
Actually, being home with my girls would be pretty awesome. :)</t>
  </si>
  <si>
    <t>rant,working from home,vpn,speed,it</t>
  </si>
  <si>
    <t>Sometimes I wish I wasn't in IT.
All I've wanted to do for the last hour is work, but my vpn connection was unbearably slow. So as anyone in IT does, check the settings, try connecting a different way. None of that works.
So I decide to disconnect, wait a few seconds, then connect my usual way.
Well what do you know, I connect and get my usual VPN speed. I literally changed nothing.</t>
  </si>
  <si>
    <t>vpn/troubleshooting</t>
  </si>
  <si>
    <t>undefined,remote,home office,you are doing it wrong</t>
  </si>
  <si>
    <t>Job offer be like:
"You will be working from home with mostly flexible hours although you will need to attend the team meeting which is at approximately 8:30am GMT and to work for 3 hours after this time for team collaboration"</t>
  </si>
  <si>
    <t>job/condition</t>
  </si>
  <si>
    <t>rant,random</t>
  </si>
  <si>
    <t>The biggest challenge I face at work is having to sit in one place and work all day. Office feels like a prison. I miss working from home.</t>
  </si>
  <si>
    <t>undefined,inefficientboss,interrupted,nozone</t>
  </si>
  <si>
    <t>Earphones on.
Notifications off.
A boss who is the most inefficient boss ever. No, yours is not, mine is, trust me.
In the middle of coding, never in the zone for obvious reasons. A workmate wants me to call him to discuss stuff as he is working from home, which I wish I were.
I keep coding and decide to call him later.
My boss interrupts me again to TELL ME IF I CAN CALL MY WORKMATE.
Whyyyyyy 
FML.</t>
  </si>
  <si>
    <t>rant,no-backup</t>
  </si>
  <si>
    <t>Alright... I just delete my work laptop. Accidentally.
I am working on a framework where you have to delete a tmp directory. So I wrote a script to delete it and bound it to a shortcut. Well... I adjusted the script to a different project and hit it... Suddenly my home directory was gone...
And even worse. It synchronised it to the cloud drive where our shared directory is...
Well... fuck... Luckily I could restore the cloud drive from the browser... Now just to restore my laptop. 
Normally I'd say I just have my backup back on it... Well, the backup is two weeks old and is at the company. Disadvantages of working from home. And I have a few credential files on it I don't want to lose. The rest is all secure in git.
Well.. let's try extundelete.. Wish me luck.</t>
  </si>
  <si>
    <t>workstation/problem</t>
  </si>
  <si>
    <t>IT/no-support</t>
  </si>
  <si>
    <t>cloud/restore</t>
  </si>
  <si>
    <t>random,cursee &amp; productivity</t>
  </si>
  <si>
    <t>#cursee&amp;productivity
Working from home again 🕺
By no means slacking. I'm legit working. With the exception of petting my dogs every now and then.</t>
  </si>
  <si>
    <t>I think I'm going insane from working at home. I feel so fucking unproductive.</t>
  </si>
  <si>
    <t>sanity/loss</t>
  </si>
  <si>
    <t>producity/loss</t>
  </si>
  <si>
    <t>Working from home is a cool experience for me, but video meetings are a hassle. Not because of the nature of the meeting, but because I need to be sure that certain giant pillow is not visible for the webcam.
Also, for some reason I'm the only one with a stable connection, so there's a large overhead of asking and nobody talking, because we don't know what just happened</t>
  </si>
  <si>
    <t>video-conferencing/issues</t>
  </si>
  <si>
    <t>interent/connection-problem</t>
  </si>
  <si>
    <t>question,office life,office</t>
  </si>
  <si>
    <t>Is the office dead in the dev world?  Does everyone prefer to work remote from home, coffee shops or Coworking spaces? Or is there still value in working as a team irl, but modern office culture is killing it?</t>
  </si>
  <si>
    <t>random,working from home,remote work</t>
  </si>
  <si>
    <t>Bed to desk, desk to bed</t>
  </si>
  <si>
    <t>bed/work</t>
  </si>
  <si>
    <t>The main benefit of an office environment for me is - conversely - the best part of working from home. It's super useful to be able to just summon someone for a 7 minute pair programming session, but i have a much greater focus at home when I know I won't be interrupted during work hours.
This whole situation is definitely making me want to work more from home and I'll probably try to make it a regular occasional thing in the future.</t>
  </si>
  <si>
    <t>office/pair-programming</t>
  </si>
  <si>
    <t>home/less-distraction</t>
  </si>
  <si>
    <t>joke/meme,workingfromhome</t>
  </si>
  <si>
    <t>{u'url': u'https://img.devrant.com/devrant/rant/r_2439180_SAfVw.jpg', u'width': 800, u'height': 600}</t>
  </si>
  <si>
    <t>"If you're going to be living in the office, you can at least be on time for work"
This sums my mornings since i started working from home..
8:55 get out of bed
9:00 open laptop....and I'm at work :|</t>
  </si>
  <si>
    <t>time/management</t>
  </si>
  <si>
    <t>developer/work-more</t>
  </si>
  <si>
    <t>others/chilling</t>
  </si>
  <si>
    <t>rant,internship,engineer,software</t>
  </si>
  <si>
    <t>Life as a Software Engineering intern so far,
Travel 10 miles everyday from home to workplace. 
Week 1: Understand the existing stack and start working on  Django + Angular JS.
Task : Add something to existing documentation.
Week 2: 
Task : Start working on existing product and improve request and response time for a particular module.
Week 3:  Shift to new stack. Learn new stuff and start again. 
Mandatory work policy for 9.5 hrs. FML</t>
  </si>
  <si>
    <t>rant,fourth of july,!dev,independence day</t>
  </si>
  <si>
    <t>Fuck the Fourth of July.
I was already feeling pretty unpatriotic after all the terrible things the USA has been doing lately, and then to top it all off, they closed down almost every street within a one-mile radius of my apartment just because I happen to live near the place where they're shooting off fireworks. I spent the evening with my girlfriend, enjoying a nice dinner and sort of forgetting it was even really a holiday, then got in my car at 9:00 expecting to be home by 9:30. Nope. I spent over an hour driving in a huge circle around my apartment, searching for even one single road that the police hadn't closed to traffic. Finally managed to get into the area on a back road and get home, but it took so long that I went through all five stages of grief before I got home at 11:00.
They also closed the nearest bridge across the river so I couldn't go shopping for groceries today, either. My pantry is almost completely empty. At least I'm working from home tomorrow so I'll have time to buy food then.</t>
  </si>
  <si>
    <t>rant,office,9to5,wk161,focus</t>
  </si>
  <si>
    <t>Actually, the office. Because it's a space exclusively for working.
I did home office for quite a while and still do so from time to time but i get distracted and/or lazy too easily to really get something done at home.
In the office, I have to be focused and so I am for 8+ hrs.
Unpopular opinion: 9to5 is great.</t>
  </si>
  <si>
    <t>rant,damn,wtf</t>
  </si>
  <si>
    <t>What the fuck?  Been trying to see rants all day long at work and at home and DevRant was super weird as if I wasnt connected, which I was...
Tested jsrant.com and the api was working...
Connected to a VPN on digital ocean and everything works flawlessly, dinconected from VPN and DevRant is off again...
Now on VPN... Wtf...</t>
  </si>
  <si>
    <t>rant,team</t>
  </si>
  <si>
    <t>Me: Hey, can we schedule a weekly meeting at &lt;day, hh:mm&gt;? I can give you an update on my work and we discuss upcoming problems?
Superviser (assigned especially to me): Yeah sure, come over, I'm free at that time.
Said day he comes 1h late, missing the appointment. Talking later that day to schedule another meeting for the upcoming week, he confirms.
Appointed day he's not there again, working from home. This has happend a few times now. They expect me to update our shared calendar or at least write a mail if I'm not available. He doesn't.
Could you fucking not?</t>
  </si>
  <si>
    <t>rant,wk200,!wk200</t>
  </si>
  <si>
    <t>Lots of great things about working from home – no, really – but something about my home desk/keyboard/chair set up is really fucking up my shoulder, and this is not fun.</t>
  </si>
  <si>
    <t>health/shoulder-pain</t>
  </si>
  <si>
    <t>Aaaaagh fuck this shitty tech life
Every internship i join, its like a million kilometers away from my home, taking 4+ hours of commute (to and fro) , draining my brains out and 10-7 monday to Saturday working schedule.
Can't i get a little time to live and be home , be there for my old parents?</t>
  </si>
  <si>
    <t>joke/meme,joke,elmo,memes,productivity</t>
  </si>
  <si>
    <t>{u'url': u'https://img.devrant.com/devrant/rant/r_2453281_YJWSx.jpg', u'width': 800, u'height': 800}</t>
  </si>
  <si>
    <t>Working from home presents some big decisions...</t>
  </si>
  <si>
    <t>rant,wk80</t>
  </si>
  <si>
    <t>My family had a very good understanding of what I'm doing.
My dad is working at a big software company as project manager (he himself did code years ago, but it's actually a physicist).
My mum is a language teacher, but has taught herself web design while she wasn't working in her job (taking care of us kids) and was working as self employed web designer from home for some years.
My youngest brother is studying business informatics.
My other brother is not studying anything technical, but very open minded towards these topics and has good knowledge about it.
My grandparents believe what I told them: "I (read as: software developers) create everything that happens in your computer after you've turned it on."</t>
  </si>
  <si>
    <t>rant,stopgivingmeshit,work,money</t>
  </si>
  <si>
    <t>Anyone else get shit from their other half for working at home in the evenings/weekends sometimes? To make money to pay off the house? To save for our future? To finance their shopping hobby? Because I ruddy enjoy it!!!</t>
  </si>
  <si>
    <t>Varies wildly, depending on location and company.
Find yourself in the right location (London, for instance, and some other big cities) and there's heaps of companies all competing for good devs - willing to pay great salaries, great pensions, free food, offer working from home, healthy training budgets, etc.
Find yourself in the wrong place, or not willing to travel, and you may have to settle for being the "IT guy" at Bob's budget consulting co. where your main job is resetting Lauren from HR's password every few days, even though she "definitely hasn't forgotten it, it's the computer's fault."</t>
  </si>
  <si>
    <t>worload/increase</t>
  </si>
  <si>
    <t>undefined,wk82</t>
  </si>
  <si>
    <t>Drinking beer. Yes, seriously. I especially remember one Friday afternoon in the late 90s when I was still a trainee at a major Swedish telecom company. I had been working on a test application which gave visual output in the shape of dots teeming around on the screen, each one of which represented a network node. Then my colleagues and I had an afterwork at a nearby bar. After a few pints, when the others went home, I returned to the office and, in an inspired mood, made a few modifications to the test app so that you from each client could control one of the dots with the keyboard, basically turning the app into a multiplayer game. Over time I improved it further with some sprites and the possibility to shoot at each other. We had great fun while performing tests :D</t>
  </si>
  <si>
    <t>!dev
How do you spend the first 4 hours ( or whatever hours you have before you sleep) after coming home from work/college?
I am currently an unemployed undergrad doing some freelancing from a nearby co-working space. Mine is usually spent eating and binge watching some web series, sometimes doing some coding before going off to sleep</t>
  </si>
  <si>
    <t>university/postponed</t>
  </si>
  <si>
    <t>time-management</t>
  </si>
  <si>
    <t>undefined,lunch,beautiful life,xmas,italian,wine</t>
  </si>
  <si>
    <t>When during the holidays you're working from home and take a break to take part to a heavy Italian family lunch and drink so much that suddenly all bugs get solved by themselves... magic handmade wine! Cheers!</t>
  </si>
  <si>
    <t>rant,gaming while working from home</t>
  </si>
  <si>
    <t>Why doesn't steam have a, "don't throw me under the bus" option?</t>
  </si>
  <si>
    <t>vacation/paid-time-off</t>
  </si>
  <si>
    <t>goverment</t>
  </si>
  <si>
    <t>Been working on a backend-service, sending notifications to our app. Shit didn’t work in backend. I made some adjustments, commited and pushed. Didn’t think it would work and just went home.
Our tester had a app-version connected to my dev-server(Continous Delivery from my last commit). Got an email. ”I see you got the notifications working”. I had a high polling-rate in backend for testing. He got spammed lol
At least my code worked 😂</t>
  </si>
  <si>
    <t>rant,startup,client,bsnl,idea,ssh,port 22</t>
  </si>
  <si>
    <t>I was under fire right now. 
One cellular company, Idea, whose Internet service works really good, was blocking port 22.
And other, BSNL, which works terrible at my home, and is not working recently, since last few days( Maybe be data pack was over ), atleast support port 22.
Just got the call from client who has to send sms to all its clients, immediately. So BSNL was not working. And Idea was not supporting port 22.
Still, I gave IDEA Cellular, a try, and luckily it worked today. They started supporting port 22, at the right time.
My ASS is Saved</t>
  </si>
  <si>
    <t>coworker/socialization</t>
  </si>
  <si>
    <t>monitor/secondary</t>
  </si>
  <si>
    <t>travel/policy</t>
  </si>
  <si>
    <t>rant,wk189</t>
  </si>
  <si>
    <t>- Stay relevant in technology 
- Keep working from home and writing code
- Try to finish some personal projects
- Post more content online
- Print more 3d stuff
- Learn Blender
- Gain CKA k8 certificate and some other cloud related certificates
- Try to find one more nice remote  client 
That’s more on less everything related with dev / computer stuff.</t>
  </si>
  <si>
    <t>coding/personal-project</t>
  </si>
  <si>
    <t>3d-printing</t>
  </si>
  <si>
    <t>cloud/certification</t>
  </si>
  <si>
    <t>client/add</t>
  </si>
  <si>
    <t>My favourite part working from home? Let's say it like this: As a person suffering from controllable, but uncomfortable flatulance...</t>
  </si>
  <si>
    <t>rant,happy,!rant,really happy</t>
  </si>
  <si>
    <t>Today I told my manager that my work from home is not working properly because of internet connectivity issues. So I’m on leave for 7 days starting tomorrow😁</t>
  </si>
  <si>
    <t>rant,pi day,bye bye productivity,corporate nonsense</t>
  </si>
  <si>
    <t>The softs are throwing a Pi Day pizza party at lunch today. So I'm working from home.</t>
  </si>
  <si>
    <t>meeting/cancelled</t>
  </si>
  <si>
    <t>event/online</t>
  </si>
  <si>
    <t>company/develop-online-tool</t>
  </si>
  <si>
    <t>Ah, it was good. 
In last promotion I got rise of 70%+ (it was on performance basis). 
I did not became senior dev but I still maintain more than 3 projects and help most of the people irrespective of stack.
Mostly this happened due to things I'm working on, currently I'm the one and only guy who is working on entire different things and I was always given with R&amp;D tasks maybe it's new tool, library, stack, they always give me.(But because of this I never learnt specific thing completely  which is too bad in my perspective)  
Our company actually moved it's location to another city and I don't wanted to migrate so I just told them I can't but our CTO is too friendly  so he said just do work from home and come when there is urgency, so I almost did work from home for more than 5 months. 
Later we mutually decided that mainly I will be working in office but I will do work from home for one week in every month and as I was already not ready to move they pay my rent whenever I come.
So here it is, my little story :)</t>
  </si>
  <si>
    <t>random,wk200</t>
  </si>
  <si>
    <t>My fav part of working from home is that I don't have to inhale the pollution and dust of the city. I also hate how pathetic the footpaths here are.</t>
  </si>
  <si>
    <t>pollution/avoid</t>
  </si>
  <si>
    <t>footpath/avoid</t>
  </si>
  <si>
    <t>rant,remote pairing with strangers,work from home</t>
  </si>
  <si>
    <t>I feel if there is an app like focusmate.com for developers where the developers like me who are working from home can join and work together. If there is already one, let me know</t>
  </si>
  <si>
    <t>developer/productivity</t>
  </si>
  <si>
    <t>rant,freelance,leave,work,night</t>
  </si>
  <si>
    <t>Taking a leave for 14 days from work, just to use my vacation days, really messes with my biorhythm :D My day/night cycle shifted about 12 hours.. Programming during the night for a freelance project, sleeping 1-2 hours during the day just to rest my eyes a bit.. 
I'm from Belgium, but the second developer, on the project, is from San Francisco.. It's quiet nice to have someone to talk to about the development process when every one else I know is asleep.
I'm not made for a dayjob at a desk, I need to be at home, in my bed or at my own desk, choosing my own hours, just.. Working on projects with some music, some snacks,.. Much more productive that way than, instead, being forced to work from 9am to 6pm.. You can't force creativity or inspiration
.
I slept 9 hours this week, spread over 4 days... I'm not the most healthy person, I know :D</t>
  </si>
  <si>
    <t>rant,macbook</t>
  </si>
  <si>
    <t>I was hoping it would be possible in a big international company to work (as a software developer) on my own laptop (MacBook Pro) - cause of better parameters = better performance = better efficiency. After I got hired, I was told that it is not possible to bring my own laptop. So I was given an old DELL laptop with Windows + a lot of security stuff in it from the company. The poor DELL is so slow - that even a single commit into the branch takes about 2 minutes because of the security stuff  : -O  ...I am soooo disappointed... :[  .... On the other hand, by working at home on my MacBook in compare with that DELL I feel about it like I work with some super ultra alien technology from the future :D what a feeling &lt;3</t>
  </si>
  <si>
    <t>health/sanitizer</t>
  </si>
  <si>
    <t>rant,wk161,open office woes</t>
  </si>
  <si>
    <t>In a quiet, closed space unhindered by distractions.
For me (and I'd imagine, many others here), constant conversations in the background, people walking by, etc absolutely kill my focus and keep me from getting work done. Working from home helps a bit, but my neighbors provide plenty of their own distractions.
Honestly, I'll take a broom closet with a laptop, headphones and an Ethernet jack over any other open office design.</t>
  </si>
  <si>
    <t>joke/meme,gcp deployment,work from home,excuse</t>
  </si>
  <si>
    <t>Colleague put this up on their team's channel today :
" I'll be working from home today, ad hoc task is in review, will be opening a PR for backend changes [ ... ], yesterday was mainly spent on setting up gcp on my local and fixes towards gcp deployment. "
Wait, what? did you just set up the entire GCP on your local [machine]? I wouldn't mind giving you a whole week off if you needed it; if I were your manager.</t>
  </si>
  <si>
    <t>So I assume everyone that has a job is working from home now?
Anyway for those that are, do you feel less productive and more prone to slacking off? 
Or so focused you end up working longer and doing more?
Could also just be my task which has a lot of figuring things out and rebuilding buggy processes....</t>
  </si>
  <si>
    <t>fix/bugs</t>
  </si>
  <si>
    <t>rebuild/process</t>
  </si>
  <si>
    <t>job-offer/loss</t>
  </si>
  <si>
    <t>working from home is great, right up until the point its a unfurnished apartment you've just moved in. At least I can use my gigabit internet connection from the floor.</t>
  </si>
  <si>
    <t>moving/new-apartment</t>
  </si>
  <si>
    <t>interent/connection</t>
  </si>
  <si>
    <t>question,work,leave</t>
  </si>
  <si>
    <t>When I take a leave from work for a day, I feel lost.. two days in a row, I start working on random side or home projects.. after the third day, I don't ever want to go back to work..
I wonder how many of you feel the same...</t>
  </si>
  <si>
    <t>rant,raspberrypi</t>
  </si>
  <si>
    <t>At last the weekend is here &amp; here I am at home away from office stress, working on my small Raspberry Pi  project.</t>
  </si>
  <si>
    <t>Foreveralone developers, sit relaxed. With all the events cancelled and people locked in their homes, at least now you can be certain that there is absolutely nothing left you can do to find a partner. Enjoy working from home. Everyone does!
Those who enjoy company of a romantic partner, enjoy! You got it. Those who are lonely, will remain.</t>
  </si>
  <si>
    <t>relationship/new</t>
  </si>
  <si>
    <t>tax/break</t>
  </si>
  <si>
    <t>Working from home today.
I have been in this role for many months now. Not a single ticket with specs.
Question in my email inbox
"Estimates" for current ticket.
Without specs, well some time I guess.</t>
  </si>
  <si>
    <t>question,flask,mysql,python 3</t>
  </si>
  <si>
    <t>I'm working on a simple Flask project. But when I try to work with the database I got an error called "No module named MySQLdb". I also got error when I try to install "mysql clint" with this command:-pip install mysqlclient. So I searched for the solution of this problem but every time I find someone told to download "MySQL client" from this website:- 
https://lfd.uci.edu/~gohlke/...
But the "MySQL client" file is no longer available on that website.
please help me by giving that file or any other way. You can also check my project from here:-
https://drive.google.com/file/d/...
unfortunately, my operating system is Android 6.0
Here is the code:-
from flask import Flask,render_template, request
from flask_sqlalchemy import SQLAlchemy
app= Flask(__name__)
app.config['SQLALCHEMY_DATABASE_URI'] = "mysql://localhost/codingthunder/"
db = SQLAlchemy(app)
class Contacts(db.Model):
    sno = db.Column(db.Integer, primary_key=True)
    name = db.Column(db.String(80), nullable=False)
    phone_num = db.Column(db.String(14), nullable=False)
    mes = db.Column(db.String(120), nullable=False)
    date = db.Column(db.String(12), nullable=False)
    email = db.Column(db.String(20), nullable=False)
@app.route("/home")
def home():
	return render_template("index.html")
@app.route("/about")
def about():
	return render_template("about.html")
@app.route("/contact", methods=['GET','POST'])
def contact():
	if(request.method=='POST'):
		name=request.form.get('name')
		email=request.form.get('email')
		phone=request.form.get('phone')
		message=request.form.get('message')
		entry=Contacts(name=name,phone_num=phone,mes=message, date="2019-09-01 12:06:20", email=email)
		db.session.add(entry)
		db.session.commit()
	return render_template("contact.html")
@app.route("/post")
def post():
	return render_template("post.html")
app.run(debug=True)</t>
  </si>
  <si>
    <t>rant,monday</t>
  </si>
  <si>
    <t>good thing about working from home all weekend is that on Monday at work you don't have that shitty feeling "it's fucking Monday".
Plus, you meet some humans after 2 days in the cave</t>
  </si>
  <si>
    <t>rant,work from home,blog,post</t>
  </si>
  <si>
    <t>Everywhere now there is a work from hype, so I wrote one article on my blog. Hope everyone can read and relate , to same. Shiver being working at home .
Check here 
https://tekraze.com/2020/03/...
Will write one more article with pros and cons specific to company/employee.
Thanks</t>
  </si>
  <si>
    <t>blog</t>
  </si>
  <si>
    <t>{u'url': u'https://img.devrant.com/devrant/rant/r_1920043_c5dX2.jpg', u'width': 799, u'height': 763}</t>
  </si>
  <si>
    <t>Woohoo! 32k achieved!!! Finally I can post some new rant without risking some sudden overshoot 😁
So putting celebrations aside for a minute, a while ago I've noticed a tingle when I stroke my finger across metal areas of my tablet, or the sides of my phone (which probably has metal near it too) while it's charging. And it's been bugging me ever since.
Now, some things to note are that it only happens when my feet are touching the ground though slippers, and that the frequency is so low that I can actually feel the tingle when I slide my finger across the material. This to me at least seems like electricity flows through me into ground, and touching the ground directly provides a path so easy for the electrons to run away that I don't feel it at all. But if I lift my feet off the ground entirely, I just get charged up and after that, nothing else happens.
So those are my ideas. The answers on the subject on the other hand.. absolute cancer. Unsurprisingly, most of them came from Apple users. Here's some of them.
https://discussions.apple.com/threa...
- I've not noticed it, but if you're concerned bring the phone to Apple for evaluation.
- Me too facing same problem.. did u visit apple care?
And one good answer at least...
- google emf sensitivity, its real. You are right, there is a small current flowing through your body, try to limit your usage. The problem with this issue is those who aren't affected (lucky ones for now) will tell you these products are 100% safe. To a degree they are, i used my ipod touch for about 2 years straight vwith virtually no symptoms. then the tingling started and it gets worse.You will get more sensitive to progressively less powerful things. I dont want to scare you but just limit your usage like i didnt do 🙂
Overall that discussion was pretty good actually, aside from "bring it to the Genius Bar, they'll know for sure and not just sell you another unit". But then there's Reddit.
https://reddit.com/r/iphone/...
- Ok, real reason is probably that the extension cord and/or outlet is probably not grounded correctly. Either that or you are using a cheap knockoff charger.
Either use a surge protector and/or use the authentic Apple Charger.
- It's not the volts that hurt you, it's the amps
- I think you are in deep love with your phone. That tingling sensation is usually referred to as "love" in human language. 
- Do less acid, I would advise.
Okay, so that's the real cancer. Grounding issue sounds reasonable despite it being wrong. Grounding is actually not needed when your charging appliance doesn't have any exposed metal parts. And isolation from high voltage to low voltage side actually happens through things like routering holes into the PCB, creating spark gaps, and using galvanic isolation through things like optocouplers. As for a surge protector? I'm using them to protect my PC and my servers, but the only purpose they serve is to protect from.. you guessed it.. voltage surges, like lightning bolts hitting the grid. They don't do shit for grounding or reducing this tingle! What a fucking tool.
It's not the volts that kill, it's the amps.. yeah I'm sure that the debunking of that is easy to find. Not gonna explain that here. And the rest of it.. yeah it's just fucking cancer.
Now what's the real issue with this tingle? It's actually a Class-Y rated (i.e. kV rated) capacitor that's on the transformer of any switch-mode power supply, including phone chargers. If memory serves me right, it helps with decoupling the switching noise and so on. But as it's connected to the primary side of the transformer, if the cap is sufficiently large and you are sufficiently sensitive, it can actually cause that tingle by passing a fraction of the mains electricity into your body. It's totally safe though, as the power that these caps pass is very small. But to some, it's noticeable.
Hope you found this interesting! And thanks a lot for bringing me to 2^15. I really appreciate it ♥️</t>
  </si>
  <si>
    <t>rant,security,hypervisor,windows,sandbox,exe</t>
  </si>
  <si>
    <t>{u'url': u'https://img.devrant.com/devrant/rant/r_1927290_b4mAT.jpg', u'width': 800, u'height': 784}</t>
  </si>
  <si>
    <t>This looks good!
The users will be able to create a sandbox, basically a seperate Kernel for running a lightweight Windows Sandbox using Hypervisor for running/testing .exe files.
https://theverge.com/2018/12/...</t>
  </si>
  <si>
    <t>isolation/lonely</t>
  </si>
  <si>
    <t>family/call</t>
  </si>
  <si>
    <t>I'm not sure where I'm going with this, but I'm fucking sick of my experience with the world.
I have a feeling that all that 1984 conspiracy type of ideas that I previously considered bullshit and fear mongering are real.
(Just to be clear, I'm not including most conspiracy theories which are very ignorant like flat earth, fake moon landing, or antivax, the people that spread those theories can die a horrible death IMHO).
Corporation consolidation is a fact and appears to become irreversible.
Because of technology, I can stay in the comfort of my house, safe from crime and be entertained without needing to have direct contact with humans.
People might say "that's your fault for not leaving the house". True but that is just how the world is.
The outside world in the cities I lived in is not a welcoming place.
Hell if you fucking find a bench it's a goddamn miracle, and if you do and sit for a long time, the police stares at you like you are up to something.
People don't talk to you because "don't talk to strangers".
It can be rare to find water or a bathroom that isn't a complete shithole.
So no wonder I rather stay at home, the outside world is hostile.
So yeah, go to a mall or something. And consume, consume, consume, because the outdoors suck.
Many pioneers thought technology was to improve the quality of life.
But no, it's just more isolation, less direct contact with people, less giving a fuck about other people.
And that's how feel about people of today. The least amount of fuck giving about others possible.
You would you would connect to more people faster, but no, the result is just millions of people browsing through the same "entertainment", shitty aggregated content.
Yes, consolidation affects internet too. Everything goes through fucking google, youtube, or whatever other fucking top 10 company.
Just like the class disparity, 1% of the things online get 99% of the exposure.
So if you're a small time anything, basically fuck you, because you're not something enormous.
Like, I wished I was a game developer, but there's thousands of brilliant indie games that get released every year, and they barely make what they're worth.
So why should I fucking try? So I can get ruined financially and I don't have a place to live in?
Software itself is so complex that is impossible to scrutinize decently.
We all laugh at congressmen asking the zuck silly questions.
Out of touch, true, but in hindsight, it is true to some extent that software is hard to regulate. Every software I on earth doesn't meet some standard one way or another.
Or maybe it's just too many of us right now.
When people scroll their search results to get access to the things they should be interested in, the only practical interface right now is being showing one link at a time.
But there's millions and millions of results.
One redeeming aspect of life is that one day I won't be alive anymore to observe the disgusting world we live in.
This could be just pure rambling and I can't prove any of the things I'm saying, I could just have been making the wrong friendships. So take this with a grain of salt.</t>
  </si>
  <si>
    <t>This is gonna be depressing. You have been warned.
I am getting sick of people, moreso than I usually would. It's getting to the point where I'm feeling like I want complete isolation from people. Why do people get pissed at me then not tell me what I did wrong? How the fuck am I supposed to fix it?
One of my friends, S, has a lot of issues, and I've been friends with her for many years. I try to help her as much as I can because I actually care, but she rarely responds to any texts and disappears for days at a time. Then she comes back and says I worry too much and plays it off like it was nothing. Wtf?!
I give everyone hugs. If you want a hug, you'll get one from me no questions asked. I do this because I'm actually incredibly depressed and the hugs help me feel less lonely. I'm getting tired of caring so much for everyone else and having nobody actually care about me. S says that I care so much BECAUSE I don't want anyone else to feel that way, but it hurts like hell when I'm the only one who cares. 
I don't care what people think about me in a sense that if they have a problem, fuck off. I do, however care that nobody seems to actually CARE. I HATE THIS SHIT. I'm getting to that point where I don't want to die, I just don't want to exist like this. Fuck everything at this point. Nobody ever responds to texts, they get pissed for no reason, just fuck it.</t>
  </si>
  <si>
    <t>rant,people management,tres nueves,shower thoughts,startup,producing</t>
  </si>
  <si>
    <t>dev, ~boring
This is either a shower thought or a sober weed thought, not really sure which, but I've given some serious consideration to "team composition" and "working condition" as a facet of employment, particularly in regard to how they translate into hiring decisions and team composition.
I've put together a number of teams over the years, and in almost every case I've had to abide by an assemblage of pre-defined contexts that dictated the terms of the team working arrangement:
1. a team structure dictated to me
2. a working temporality scheme dictated to me
3. a geographic region in which I was allowed to hire
4. a headcount, position tuple I was required to abide by
I've come to regard these structures as weaknesses. It's a bit like the project management triangle in which you choose 1-2 from a list of inadequate options. Sometimes this is grounded in business reality, but more often than not it's because the people surrounding the decisions thrive on risk mitigation frameworks that become trickle down failure as they impose themselves on all aspects of the business regardless of compatibility.
At the moment, I'm in another startup that I have significantly more control over and again have found my partners discussing the imposition of structure and framework around how, where, why, who and what work people do before contact with any action. My mind is screaming at me to pull the cord, as much as I hate the expression. This stems from a single thought:
"Hierarchy and structure should arise from an understanding of a problem domain"
As engineers we develop processes based on logic; it's our job, it's what we do. Logic operates on data derived from from experiments, so in the absence of the real we perform thought experiments that attempt to reveal some fundamental fact we can use to make a determination. 
In this instance we can ask ourselves the question, "what works?" The question can have a number contexts: people, effort required, time, pay, need, skills, regulation, schedule. These things in isolation all have a relative importance ( a weight ), and they can relatively expose limits of mutual exclusivity (pay &gt; budget, skills &lt; need, schedule &lt; (people * time/effort)). The pre-imposed frameworks in that light are just generic attempts to abstract away those concerns based on pre-existing knowledge. There's a chance they're fine, and just generally misunderstood or misapplied; there's also a chance they're insufficient in the face of change.
Fictional entities like the "A Team," comprise a group of humans whose skills are mutually compatible, and achieve synergy by random chance. Since real life doesn't work on movie/comic book logic, it's easy to dismiss the seed of possibility there, that an organic structure can naturally evolve to function beyond its basic parts due to a natural compatibility that wasn't necessarily statistically quantifiable (par-entropic).
I'm definitely not proposing that, nor do I subscribe to the 10x ninja founders are ideal theory. Moreso, this line of reasoning leads me to the thought that team composition can be grown organically based on an acceptance of a few observed truths about shipping products:
1. demand is constant
2. skills can either be bought or developed
3. the requirement for skills grows linearly
4. hierarchy limits the potential for flexibility
5. a team's technically proficiency over time should lead to a non-linear relationship relationship between headcount and growth
Given that, I can devise a heuristic, organic framework for growing a team:
- Don't impose reporting structure before it has value (you don't have to flatten a hierarchy that doesn't exist)
  - crush silos before they arise
- Identify needed skills based on objectives
- base salary projections on need, not available capital
- Hire to fill skills gap, be open to training since you have to pay for it either way
  - Timelines should always account for skills gap and training efforts
- Assume churn will happen based on team dynamics
- Where someone is doesn't matter so long as it's legal. Time zones are only a problem if you make them one.
- Understand that the needs of a team are relative to a given project, so cookie cutter team composition and project management won't work in software
- Accept that failure is always a risk
  - operate with the assumption that teams that are skilled, empowered and motivated are more likely to succeed.
- Culture fit is a per team thing, if the team hates each other they won't work well no matter how much time and money you throw at it
Last thing isn't derived from the train of thought, just things I feel are true:
- Training and headcount is an investment that grows linearly over time, but can have exponential value. Retain people, not services.
- "you build it, you run it" will result in happier customers, faster pivoting. Don't adopt an application maintenance strategy
 /rant</t>
  </si>
  <si>
    <t>rant,windows</t>
  </si>
  <si>
    <t>Fuck Windows 10. Period.
An amateur shit-show of junk. If you have an i3 processor it will find a way to choke it to 80% with the bloody audiodg.exe.
I have an i7 and takes 25% CPU from Windows Graph Audio Isolation to play a YouTube video and 12-13 % when idle.
Junk spaghetti with some half-useless UI over the same settings that were available in much older Windows versions.
I hate having a decent 16 GB ram, 512 SSD and Radeon and so on laptop, for it to be disabled and abused by Windows and Chrome.</t>
  </si>
  <si>
    <t>internet/connection</t>
  </si>
  <si>
    <t>australia/developer</t>
  </si>
  <si>
    <t>fear/infection</t>
  </si>
  <si>
    <t>missing/socialization</t>
  </si>
  <si>
    <t>task/prioritization</t>
  </si>
  <si>
    <t>random,racket</t>
  </si>
  <si>
    <t>Less a rant and more of a rave about the Racket language.
If you haven't heard of it, Racket is a Scheme/Lisp that eases programming language development. 
Let me break down why this is handy. When you come to dislike a language, it's because of limitations in the language itself or its ecosystem. That, and you are always obliged to translate your ideas to the terms of the language, the libraries in that language, and the idioms in both. Overall it starts to feel like a cage, because even if you git gud at a limited language, you still might not be able to do the things you REALLY want to do.
Lisps turn this on its head by letting you translate the solution to your terms rather than making you translate your solution to its terms. Lisps are homoiconic, which is a fancy word meaning that all valid programs in the language are also valid literal expressions of data in the same language. The code/data divide collapses and you can at any moment decide "Hey, this code I'm writing? It's data now and I'mma generate stuff with it." That's when you start getting macros and the beginnings of serious metaprogramming.
Racket made this mind-bendingly powerful. To the point that some of the language features make you gawk and say "Ok, but why anyone would ever need to do THAT?!" Some examples include converting compile-time errors to run-time errors and writing your own exception handling system.
But the kicker is that Racket is the only language I know of where you can say "You know what? Racket is sucking at this thing I want to do right now. I wish my language looked like THIS" and then you can use Racket to write your language in terms of Racket, and then your language becomes a valid extension of the Racket ecosystem. Your custom language can still import and use the rest of the ecosystem.
So, in a single Racket project, you can have a typed language, an untyped language, a configuration language and a markup language, and all of them can use the same libraries. It also means that if you have an accountant, ops manager or designer in house, you can write a little language for them that that understand and integrate their understanding of a solution with your system.
Why are relatively few using this box of magic?
Well, for one thing, it's hard. Unlike most, Racket enjoys the benefits of seriously amazing, complete and correct documentation. Which SOUNDS great, but here's a direct quote from one part of it.
"The intent of a cross-phase persistent module is to support values that are recognizable after phase crossings. For example, when a macro transformer running in phase 1 raises a syntax error as represented by an exn:fail:syntax instance, the instance is recognizable by a phase-0 exception handler wrapping a call to eval or expand that triggered the syntax error, because the exn:fail:syntax structure type is defined by a cross-phase persistent module.
A cross-phase persistent module imports only other cross-phase persistent modules, and it contains only definitions that bind variables to functions, structure types and related functions, or structure-type properties and related functions. A cross-phase persistent module never includes syntax literals (via quote-syntax) or variable references (via #%variable-reference). See Cross-Phase Persistent Module Declarations for the syntactic specification of a cross-phase persistent module declaration."
...
Fucking WHAT?
The thing is, I know a little bit about what that means. I read their introduction guide meant for people new to the language, and made enough progress in the reference to understand these terms in isolation. But when I keep running into paragraphs like THAT, I have to review everything again because I just get lost.
The other problem may be that it has the classic Lisp Curse (http://winestockwebdesign.com/Essay...), which means its power is also its greatest weakness. The power of a programming language can grow strong enough that the people who contribute to society using it rarely bother to use each other's work.
Still, Racket has a more complete and cooperative ecosystem compared to other Lisps I've observed. I'm still a total fanboi of the language and would love to get a job using it, but it's probably a long time out.
Thanks for reading. I don't have a particular desire to tell you to drop what you are doing to use it, I just think it's cool and wanted to brag on it a bit.</t>
  </si>
  <si>
    <t>rant,build shaming,broken build,this is fine,totally normal</t>
  </si>
  <si>
    <t>Working with a new team and I don't understand how this is normal or ok. 
Me: Does anyone need help troubleshooting the broken build or can I revert this change that broke it so I can push my change out?
Dev: Stop build shaming me, I wouldn't leave the build in a failing state.
Me: Well, I wasn't sure how long to wait, before asking.... it's been broken for 4 hours. 
Dev: It's the development environment, you should expect development to be going on.
Me: Yes and appears that this project architecture doesn't support any sort of isolation for development. So nobody can deploy anything except through the development branch. 
Dev:  That's what development is for IMO, so it doesn't bother me.</t>
  </si>
  <si>
    <t>joke/meme,passing time in isolation,parents,random</t>
  </si>
  <si>
    <t>Me: Dad do you know what's in a computer?
My Boomer Father: Well, same as a television but with internet.
... 
*our TV is also connected to the internet, but I guess he forgot it wasn't always like that*</t>
  </si>
  <si>
    <t>smart-tv</t>
  </si>
  <si>
    <t>family/father</t>
  </si>
  <si>
    <t>rant,fuck,lofi,isolation,music,code,chill</t>
  </si>
  <si>
    <t>I started chilling and coding with this new lofi genre. I might be late to discover this genre but this is an awesome man. 
I mixed that with the pokemon games that I used to love so much and then I discovered this.
https://youtube.com/watch/...</t>
  </si>
  <si>
    <t>Well after working a normal office job for a while I'm kinda starting to think I thrive on isolation. 
All of the people, the noise, the distractions, the lights, it's all so overwhelming. I have constant anxiety attacks. 
Idk does anyone relate with this? We're they ever able to overcome? Cope? Bend their employer to the will of their isolationism by working at home more often and still producing results despite the Beck and call to "please stay in the office and fit in our prescribed work time box, you robot."</t>
  </si>
  <si>
    <t>sweden/virus-policy</t>
  </si>
  <si>
    <t>work/cross-country</t>
  </si>
  <si>
    <t>job/change</t>
  </si>
  <si>
    <t>joke/meme,isolation,awesome feeling,development</t>
  </si>
  <si>
    <t>I haven’t seen sun ☀️ for like 3 days. My brain became slow or something cuz I can think about how I am getting my ideas 😂😂</t>
  </si>
  <si>
    <t>I'm not a fan. Harder to collaborate and discuss things with coworkers. I'm constantly fighting the urge to turn towards my gaming pc and start playing something. I only have one monitor instead of the 2 I have in the office. I suffer from depression and the social isolation will definitely exacerbate that. The commute to my office is less than 15 minutes so I'm barely saving any time there. Pretty much the only benefit for me is not needing headphones to listen to music.</t>
  </si>
  <si>
    <t>collaborate/hard</t>
  </si>
  <si>
    <t>coworker/socialize</t>
  </si>
  <si>
    <t>random,sophos,sandboxing,security</t>
  </si>
  <si>
    <t>Cybersecurity firm Sophos announced that it has open-sourced the Sandboxie Windows sandbox-based isolation utility. According to the reports of Bleeping Computer: Sandboxie was developed by Ronen Tzur and released on June 26, 2004, as a simple utility to help run Internet Explorer within a secure and isolated sandbox environment. Later, Tzur upgraded Sandboxie to also support sandboxing any other Windows applications that required a secure virtual sandbox.
Sophos Director of Product Marketing Seth Geftic said "We are thrilled to give the code to the community. The Sandboxie tool has been built on many years  highly-skilled developer work and is an example of how to integrate with Windows at a very low level. The Sandboxie user base represents some of the most passionate, forward-thinking, and knowledgeable members of the security community, and we hope this announcement will spawn a fresh wave of ideas and use cases."
You can download Sandboxie and its source code here.
https://www.sandboxie.com/</t>
  </si>
  <si>
    <t>rant,wk150</t>
  </si>
  <si>
    <t>A localized sense of cold productive isolation. No, you can't see it.</t>
  </si>
  <si>
    <t>rant,uni,assignments,concurrency</t>
  </si>
  <si>
    <t>First rant in a while, been up to my eyeballs in uni work; still am.
I have a week to finish my concurrent programming assignment, and I'm stressing a little.
On one hand, I have to figure out a way to make a resizable lock-free hashmap. 
On the other, essentially implement snapshot isolation for a sql database.
It's going to take a couple of long nights I suspect.</t>
  </si>
  <si>
    <t>productivity/less</t>
  </si>
  <si>
    <t>gf/new-job</t>
  </si>
  <si>
    <t>friends/jobloss</t>
  </si>
  <si>
    <t>! Dev
I don't know much about the biology, but from what i know, a virus is never treatable. In due course of time we might generate a medicine that will modify  our immunity system to fight against it, like polio and when this medicine is available, all the human race would get it and that's how this epidemic ends.
 Until then, we all would need a total social isolation at some instance of time, as it is being done now.
But here is my main question :  what to do until then? How will the economy survive? General stores, grocery markets, restaurant and fast food, clothings and many other industries and dominantly involves direct interaction.
Shutting down and going online is also not the solution. Poor/small businesses can't afford it. companies like amazon , dominos, etc have huge network of delivery guys for e shopping, but won't that be soon banned too? 
Looks like our technology in  robotics and drone delivery  is too slow to be proved effective in this situation . I am hoping the technology would be a solution to such situation.
What are your thoughts about it?</t>
  </si>
  <si>
    <t>technology/drone</t>
  </si>
  <si>
    <t>technology/online</t>
  </si>
  <si>
    <t>small-business</t>
  </si>
  <si>
    <t>Got flow idea : spawn 1 docker instance for each feature branch so the testing team can test each feature in isolation. Good idea or not?</t>
  </si>
  <si>
    <t>question,complexity,angularjs,algorithms,javascript</t>
  </si>
  <si>
    <t>I never finished it, but before I was working in the industry, I was coding through a book called Build Your Own AngularJS. My intent was to have piecemeal instruction/example in TDD and code way above the level of complexity I was used to. You essentially build the core of AngularJS in about 900 unit tests with total coverage. 1000pages long, its no walk in the park.
I gave it up when my time was short, and focused on higher level concepts: building apps, learning tools of the trade.
Now that I am getting plenty of exposure to that level, I am thinking my free learning hours may be better spent going down into the complex worlds shown in this book. A couple of things I found there really stayed with me and shaped how I think about problems. It was also very illuminating to see how complex algorithms work “in the wild”. I cant stand learning algorithms in isolation, generally speaking.
Has anyone seen this book? I know the framework itself is older now, but I don’t think that is much relevant for this learning use case.
I only know of one student who completed this. Took him a few months. He is an absolute machine.</t>
  </si>
  <si>
    <t>rant,live,lofi,music</t>
  </si>
  <si>
    <t>A lot of us are in isolation so give this a listen while working.
https://youtu.be/Cnudi0bQxG0</t>
  </si>
  <si>
    <t>YouTube</t>
  </si>
  <si>
    <t>rant,broken promises,language,management,marketing,third-party,crm,service,polish,tracking,security</t>
  </si>
  <si>
    <t>Let's continue with another rant about my previous company. 
You know what's not okay? Hiring a Polish company to handle your CRM. The Polish company promised our development team their CRM platform would have all of the features and APIs we need before switching over. We were skeptical, but Management decides to go ahead and sign the contract anyway because their friend works for this Polish company. 
Two months later, the Polish company claims to have never agreed on having the features we needed available, API or otherwise. They also have no idea what an SPA is, most of their features are built-in iframes littered with XSS vulnerabilities, and outgoing B2B/B2C emails are not customizable beyond what their templating system gave us (colors and system fonts). I should also mention they refuse to let us meet with any members of their development team. The managements' friend? He's just a salesman. 
We have had multiple meetings with their representatives, over voice calls and video conferencing, who just happened to be sales people. In the last case, every time we asked a question, this poor girl had to run back to her higher ups to get an answer as she didn't know what we were talking about. 
Let's not forget about the language barrier. I don't speak Polish, management doesn't speak Polish. Nobody in my previous company spoke Polish. Why was this a good idea again?
I had another correspondence with the Polish company through E-mail. We had wanted to implement a third-party tracking code in our newsletter sign up (which is handled by the Polish CRM company). I asked a representative through E-mail if this was possible. In broken English, I received confirmation it was possible. Great, I asked how? In broken English, I received an explanation which I had already tried and did not work. I replied saying so. Third e-mail I receive mostly in Polish saying, "Why would you want to use your anybody else's tracking code but ours?" 
Maybe because the features you promised previously were never delivered and now we need to accommodate? But also because we have our own list of affiliates and sponsors.
Six months later, the third-party tracking code still isn't implemented. 
Also, I did report those XSS vulnerabilities on their platform and lack of error handling in their JS library. These have still not been fixed.</t>
  </si>
  <si>
    <t>No, you cannot ask us to move our tech meeting elsewhere because we're being "loud", for the same reason we don't ask you to leave the area because your non-work-related chatter is distracting us from our said meeting. It's the only video conferencing system in the joint, and it's not our fault you and your people sit nearby. How dare you go past us and complain to our boss as if we're nothing to you - just because you were recently promoted, don't act like you were never in the trenches with the rest of us. It's like you have no respect for us now that you've gone a step up the ladder. The next time you or your team members try to fuck with us like that over petty shit like this, we're going to bring the hammer down on your asses and burn every last vestige of self-worth you have by making sure you never get a moment's peace. It's bad enough you and your team suck each other off during our bi-weekly department meeting by patting yourselves on the back for doing what's supposed to be your fucking jobs - don't you dare try to drag us down to make yourselves look like fucking saints. That is where I cross the goddamn line.</t>
  </si>
  <si>
    <t>rant,videoconference,teams,pushtotalk,telco,webex</t>
  </si>
  <si>
    <t>Why isn't "Push-to-Talk" (PTT) a standard feautre in all video conferencing softwares?</t>
  </si>
  <si>
    <t>technology/improvement</t>
  </si>
  <si>
    <t>question,teams,webex,teleconference,meetings,cisco</t>
  </si>
  <si>
    <t>{u'url': u'https://img.devrant.com/devrant/rant/r_1895383_MRZKQ.jpg', u'width': 800, u'height': 600}</t>
  </si>
  <si>
    <t>Who uses Cisco Webex Teams video conferencing? What's your opinion on webex?</t>
  </si>
  <si>
    <t>question,ikea programming,copy-paste,not programmers,we should totally make it a thing,copy-paste programmers</t>
  </si>
  <si>
    <t>{u'url': u'https://img.devrant.com/devrant/rant/r_2456158_1fEjU.jpg', u'width': 392, u'height': 999}</t>
  </si>
  <si>
    <t>Is 'Ikea Programming' a thing?
If it isn't yet, we should make it a thing - for those people who call themselves "programmers" after copy-pasting a few lines of code from stack-overflow ( or elsewhere ) and gets it working.
And then claims, "It works right? Don't touch it."
I'm going to start using it already.
( but it wouldn't be any fun to call someone names over video conferencing. that's the fun of going to an 'office'. I guess I'm missing it now. )
PS : the long conversation screenshot is only for context, but the highlighted part should be sufficient to get what I'm talking about.</t>
  </si>
  <si>
    <t>rant,natural language,video conferencing,google</t>
  </si>
  <si>
    <t>I have often been impressed by Googles natural language tech. Today they have a new functionality in the video conferencing tool meet. You can activate captions. If the audio is reasonable it is quite good, even picking up some words I missed. But it also produces some hilarious fails. Still they do fantastic work on this!</t>
  </si>
  <si>
    <t>rant,meetings,video conferencing</t>
  </si>
  <si>
    <t>My company inherited a video conference tool called Video Butler (with Zoom) from our parent. I personally have never used it, seems more a tool that's wired in and only used by execs and parent company, regardless it annoys the shit out of me. You can be in a room and all of a sudden the room switches to video conference mode with no input from those in the room. I have seen video conferences where people are chatting over room speakers to an empty room, or in a really weird situation where 2 empty rooms are connected and sending a video feed to each other. Guess the ghosts needed a conference or something. I get that things happen and managers have a lot of meetings so it's easy to lose track of details, but I genuinely don't get why any system would just connect rooms without allowing the rooms a say. The only security we have to detect it would be that our cameras move for streaming, not that anyone would notice based on past experience.</t>
  </si>
  <si>
    <t>culture</t>
  </si>
  <si>
    <t>rant,robot,managers</t>
  </si>
  <si>
    <t>About two weeks ago i posted a rant containing an email from the big boss. Today they held a "virtual town hall" where people could ask questions, get answers, and generally just be online. Went fairly well, good info was handed out, and i think people mostly enjoyed themselves (even if it was at the expense of the higher-ups).
Then comes the email. The same person as last time had this quote:
"I’m good at giving advice, so I need to take some of my own.  I intend to take it easy this weekend, watch Netflix, do some household chores, play the piano and maybe even read a book! "
Jesus christ. Remember those memes about zuck being a robot because everything he does it looks and feels like it's an alien trying to blend in? That's what this feels like. On a normal workyear i would hear from this person 10 times TOTAL. I have heard from them this amount in the past 2 WEEKS.
Maybe it's the virus, but this is driving me INSANE. If there's any lesson you can learn from this, it would be:
Dont pretend like you care by not knowing or learning anything about the people you work with. 
Jesus they even sent out surveys to see what the telework experience is like... THE RESPONSES ARE RECORDED AND PUBLICLY DISPLAYED!!!
Ugh.</t>
  </si>
  <si>
    <t>Label</t>
  </si>
  <si>
    <t>Category1</t>
  </si>
  <si>
    <t>Category2</t>
  </si>
  <si>
    <t>Category3</t>
  </si>
  <si>
    <t>Category4</t>
  </si>
  <si>
    <t>Category5</t>
  </si>
  <si>
    <t>awareness</t>
  </si>
  <si>
    <t>Non-Technical</t>
  </si>
  <si>
    <t>PR</t>
  </si>
  <si>
    <t>safety</t>
  </si>
  <si>
    <t>development</t>
  </si>
  <si>
    <t>Technical</t>
  </si>
  <si>
    <t>cloud</t>
  </si>
  <si>
    <t>maintenance</t>
  </si>
  <si>
    <t xml:space="preserve">maintenance </t>
  </si>
  <si>
    <t>process</t>
  </si>
  <si>
    <t>change</t>
  </si>
  <si>
    <t>idea</t>
  </si>
  <si>
    <t>technology</t>
  </si>
  <si>
    <t>activity</t>
  </si>
  <si>
    <t>domestic</t>
  </si>
  <si>
    <t>apartment</t>
  </si>
  <si>
    <t>pet</t>
  </si>
  <si>
    <t>personal</t>
  </si>
  <si>
    <t>relationship</t>
  </si>
  <si>
    <t>small business</t>
  </si>
  <si>
    <t>business</t>
  </si>
  <si>
    <t>store</t>
  </si>
  <si>
    <t>policy</t>
  </si>
  <si>
    <t>online</t>
  </si>
  <si>
    <t>housing</t>
  </si>
  <si>
    <t>issues</t>
  </si>
  <si>
    <t>job</t>
  </si>
  <si>
    <t>search</t>
  </si>
  <si>
    <t>workplace</t>
  </si>
  <si>
    <t>certification</t>
  </si>
  <si>
    <t>training</t>
  </si>
  <si>
    <t>entertainment</t>
  </si>
  <si>
    <t>drink</t>
  </si>
  <si>
    <t>game</t>
  </si>
  <si>
    <t>humor</t>
  </si>
  <si>
    <t>movie/music</t>
  </si>
  <si>
    <t>georgraphy</t>
  </si>
  <si>
    <t>location</t>
  </si>
  <si>
    <t>mental</t>
  </si>
  <si>
    <t>metal</t>
  </si>
  <si>
    <t>physical</t>
  </si>
  <si>
    <t>service</t>
  </si>
  <si>
    <t>intellectual property</t>
  </si>
  <si>
    <t>legal iusse</t>
  </si>
  <si>
    <t>online marketing</t>
  </si>
  <si>
    <t>modeling</t>
  </si>
  <si>
    <t>discussion</t>
  </si>
  <si>
    <t xml:space="preserve">goverment </t>
  </si>
  <si>
    <t>security</t>
  </si>
  <si>
    <t>advice</t>
  </si>
  <si>
    <t>social</t>
  </si>
  <si>
    <t xml:space="preserve">social </t>
  </si>
  <si>
    <t>clothing</t>
  </si>
  <si>
    <t>appearance</t>
  </si>
  <si>
    <t>buy</t>
  </si>
  <si>
    <t>emergency</t>
  </si>
  <si>
    <t>delivery</t>
  </si>
  <si>
    <t>storage</t>
  </si>
  <si>
    <t>inernet</t>
  </si>
  <si>
    <t xml:space="preserve">communication </t>
  </si>
  <si>
    <t>computer</t>
  </si>
  <si>
    <t>computers</t>
  </si>
  <si>
    <t>vehicle</t>
  </si>
  <si>
    <t>break</t>
  </si>
  <si>
    <t>work/life balance</t>
  </si>
  <si>
    <t>ergonomics</t>
  </si>
  <si>
    <t>manager</t>
  </si>
  <si>
    <t>team</t>
  </si>
  <si>
    <t>video-conference</t>
  </si>
  <si>
    <t>worker</t>
  </si>
  <si>
    <t>workplance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</si>
</sst>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5">
    <font>
      <sz val="11.0"/>
      <color theme="1"/>
      <name val="Arial"/>
    </font>
    <font>
      <b/>
      <sz val="11.0"/>
      <color theme="0"/>
      <name val="Calibri"/>
    </font>
    <font>
      <b/>
      <sz val="11.0"/>
      <color rgb="FFFFFFFF"/>
      <name val="Calibri"/>
    </font>
    <font>
      <u/>
      <color rgb="FF0000FF"/>
    </font>
    <font>
      <sz val="11.0"/>
      <color theme="1"/>
      <name val="Calibri"/>
    </font>
    <font>
      <color theme="1"/>
      <name val="Calibri"/>
    </font>
    <font>
      <b/>
      <color theme="1"/>
      <name val="Calibri"/>
    </font>
    <font>
      <i/>
      <sz val="11.0"/>
      <color rgb="FF0B0080"/>
      <name val="Arial"/>
    </font>
    <font/>
    <font>
      <sz val="15.0"/>
      <color rgb="FF2F2F32"/>
      <name val="Roboto"/>
    </font>
    <font>
      <b/>
      <color rgb="FF000000"/>
      <name val="Calibri"/>
    </font>
    <font>
      <color rgb="FF000000"/>
      <name val="Calibri"/>
    </font>
    <font>
      <color rgb="FF000000"/>
      <name val="Roboto"/>
    </font>
    <font>
      <sz val="11.0"/>
      <color rgb="FF000000"/>
      <name val="Calibri"/>
    </font>
    <font>
      <sz val="11.0"/>
      <color rgb="FF000000"/>
      <name val="Docs-Calibri"/>
    </font>
  </fonts>
  <fills count="7">
    <fill>
      <patternFill patternType="none"/>
    </fill>
    <fill>
      <patternFill patternType="lightGray"/>
    </fill>
    <fill>
      <patternFill patternType="solid">
        <fgColor rgb="FF000000"/>
        <bgColor rgb="FF000000"/>
      </patternFill>
    </fill>
    <fill>
      <patternFill patternType="solid">
        <fgColor theme="0"/>
        <bgColor theme="0"/>
      </patternFill>
    </fill>
    <fill>
      <patternFill patternType="solid">
        <fgColor rgb="FFFFFFFF"/>
        <bgColor rgb="FFFFFFFF"/>
      </patternFill>
    </fill>
    <fill>
      <patternFill patternType="solid">
        <fgColor rgb="FFB8CCE4"/>
        <bgColor rgb="FFB8CCE4"/>
      </patternFill>
    </fill>
    <fill>
      <patternFill patternType="solid">
        <fgColor rgb="FFDBE5F1"/>
        <bgColor rgb="FFDBE5F1"/>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horizontal="center" readingOrder="0" vertical="top"/>
    </xf>
    <xf borderId="2" fillId="0" fontId="1" numFmtId="0" xfId="0" applyAlignment="1" applyBorder="1" applyFont="1">
      <alignment horizontal="center" vertical="top"/>
    </xf>
    <xf borderId="0" fillId="2" fontId="2" numFmtId="0" xfId="0" applyAlignment="1" applyFill="1" applyFont="1">
      <alignment horizontal="center" readingOrder="0" vertical="top"/>
    </xf>
    <xf borderId="0" fillId="3" fontId="3" numFmtId="0" xfId="0" applyFill="1" applyFont="1"/>
    <xf borderId="0" fillId="3" fontId="4" numFmtId="164" xfId="0" applyFont="1" applyNumberFormat="1"/>
    <xf borderId="0" fillId="3" fontId="5" numFmtId="0" xfId="0" applyFont="1"/>
    <xf borderId="0" fillId="3" fontId="4" numFmtId="0" xfId="0" applyAlignment="1" applyFont="1">
      <alignment shrinkToFit="0" wrapText="1"/>
    </xf>
    <xf borderId="0" fillId="3" fontId="5" numFmtId="0" xfId="0" applyAlignment="1" applyFont="1">
      <alignment readingOrder="0"/>
    </xf>
    <xf borderId="0" fillId="3" fontId="6" numFmtId="0" xfId="0" applyFont="1"/>
    <xf borderId="0" fillId="0" fontId="7" numFmtId="0" xfId="0" applyAlignment="1" applyFont="1">
      <alignment readingOrder="0"/>
    </xf>
    <xf borderId="0" fillId="3" fontId="6" numFmtId="0" xfId="0" applyAlignment="1" applyFont="1">
      <alignment readingOrder="0"/>
    </xf>
    <xf borderId="0" fillId="0" fontId="5" numFmtId="0" xfId="0" applyAlignment="1" applyFont="1">
      <alignment readingOrder="0"/>
    </xf>
    <xf borderId="0" fillId="3" fontId="8" numFmtId="0" xfId="0" applyAlignment="1" applyFont="1">
      <alignment readingOrder="0"/>
    </xf>
    <xf borderId="0" fillId="4" fontId="9" numFmtId="0" xfId="0" applyAlignment="1" applyFill="1" applyFont="1">
      <alignment horizontal="left" readingOrder="0"/>
    </xf>
    <xf borderId="0" fillId="3" fontId="10" numFmtId="0" xfId="0" applyAlignment="1" applyFont="1">
      <alignment readingOrder="0"/>
    </xf>
    <xf borderId="2" fillId="3" fontId="5" numFmtId="0" xfId="0" applyAlignment="1" applyBorder="1" applyFont="1">
      <alignment readingOrder="0"/>
    </xf>
    <xf borderId="0" fillId="3" fontId="11" numFmtId="0" xfId="0" applyAlignment="1" applyFont="1">
      <alignment readingOrder="0"/>
    </xf>
    <xf borderId="0" fillId="3" fontId="11" numFmtId="0" xfId="0" applyAlignment="1" applyFont="1">
      <alignment readingOrder="0"/>
    </xf>
    <xf borderId="0" fillId="4" fontId="12" numFmtId="0" xfId="0" applyAlignment="1" applyFont="1">
      <alignment readingOrder="0"/>
    </xf>
    <xf borderId="0" fillId="5" fontId="13" numFmtId="0" xfId="0" applyAlignment="1" applyFill="1" applyFont="1">
      <alignment readingOrder="0" vertical="bottom"/>
    </xf>
    <xf borderId="0" fillId="5" fontId="13" numFmtId="0" xfId="0" applyAlignment="1" applyFont="1">
      <alignment vertical="bottom"/>
    </xf>
    <xf borderId="0" fillId="6" fontId="13" numFmtId="0" xfId="0" applyAlignment="1" applyFill="1" applyFont="1">
      <alignment readingOrder="0" vertical="bottom"/>
    </xf>
    <xf borderId="0" fillId="6" fontId="13" numFmtId="0" xfId="0" applyAlignment="1" applyFont="1">
      <alignment vertical="bottom"/>
    </xf>
    <xf borderId="0" fillId="6" fontId="13" numFmtId="0" xfId="0" applyAlignment="1" applyFont="1">
      <alignment vertical="bottom"/>
    </xf>
    <xf borderId="0" fillId="5" fontId="13" numFmtId="0" xfId="0" applyAlignment="1" applyFont="1">
      <alignment vertical="bottom"/>
    </xf>
    <xf borderId="0" fillId="4" fontId="14" numFmtId="0" xfId="0" applyAlignment="1" applyFont="1">
      <alignment horizontal="left" readingOrder="0"/>
    </xf>
    <xf borderId="0" fillId="3" fontId="11" numFmtId="0" xfId="0" applyFont="1"/>
  </cellXfs>
  <cellStyles count="1">
    <cellStyle xfId="0" name="Normal" builtinId="0"/>
  </cellStyles>
  <dxfs count="4">
    <dxf>
      <font/>
      <fill>
        <patternFill patternType="none"/>
      </fill>
      <border/>
    </dxf>
    <dxf>
      <font/>
      <fill>
        <patternFill patternType="solid">
          <fgColor theme="1"/>
          <bgColor theme="1"/>
        </patternFill>
      </fill>
      <border/>
    </dxf>
    <dxf>
      <font/>
      <fill>
        <patternFill patternType="solid">
          <fgColor rgb="FFB8CCE4"/>
          <bgColor rgb="FFB8CCE4"/>
        </patternFill>
      </fill>
      <border/>
    </dxf>
    <dxf>
      <font/>
      <fill>
        <patternFill patternType="solid">
          <fgColor rgb="FFDBE5F1"/>
          <bgColor rgb="FFDBE5F1"/>
        </patternFill>
      </fill>
      <border/>
    </dxf>
  </dxfs>
  <tableStyles count="2">
    <tableStyle count="3" pivot="0" name="Sheet1-style">
      <tableStyleElement dxfId="1" type="headerRow"/>
      <tableStyleElement dxfId="2" type="firstRowStripe"/>
      <tableStyleElement dxfId="3" type="secondRowStripe"/>
    </tableStyle>
    <tableStyle count="3" pivot="0" name="Sheet3-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T1100" displayName="Table_1" id="1">
  <tableColumns count="20">
    <tableColumn name="id" id="1"/>
    <tableColumn name="creation_time" id="2"/>
    <tableColumn name="score" id="3"/>
    <tableColumn name="num_comments" id="4"/>
    <tableColumn name="tags" id="5"/>
    <tableColumn name="has_image" id="6"/>
    <tableColumn name="text" id="7"/>
    <tableColumn name="Relevant" id="8"/>
    <tableColumn name="Label1" id="9"/>
    <tableColumn name="Label2" id="10"/>
    <tableColumn name="Label3" id="11"/>
    <tableColumn name="Label4" id="12"/>
    <tableColumn name="Label5" id="13"/>
    <tableColumn name="Label6" id="14"/>
    <tableColumn name="polarity" id="15"/>
    <tableColumn name="Emotion1" id="16"/>
    <tableColumn name="Emotion2" id="17"/>
    <tableColumn name="Emotion3" id="18"/>
    <tableColumn name="sarcasm" id="19"/>
    <tableColumn name="irony" id="20"/>
  </tableColumns>
  <tableStyleInfo name="Sheet1-style" showColumnStripes="0" showFirstColumn="1" showLastColumn="1" showRowStripes="1"/>
</table>
</file>

<file path=xl/tables/table2.xml><?xml version="1.0" encoding="utf-8"?>
<table xmlns="http://schemas.openxmlformats.org/spreadsheetml/2006/main" headerRowCount="0" ref="A1:B1099" displayName="Table_2" id="2">
  <tableColumns count="2">
    <tableColumn name="Column1" id="1"/>
    <tableColumn name="Column2" id="2"/>
  </tableColumns>
  <tableStyleInfo name="Sheet3-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8.63"/>
    <col customWidth="1" min="3" max="3" width="2.75"/>
    <col customWidth="1" min="4" max="4" width="2.25"/>
    <col customWidth="1" min="5" max="5" width="3.5"/>
    <col customWidth="1" min="6" max="6" width="0.38"/>
    <col customWidth="1" hidden="1" min="7" max="7" width="92.0"/>
    <col customWidth="1" min="8" max="8" width="13.63"/>
    <col customWidth="1" min="9" max="9" width="10.0"/>
    <col customWidth="1" min="10" max="10" width="10.63"/>
    <col customWidth="1" min="11" max="11" width="9.5"/>
    <col customWidth="1" min="12" max="14" width="10.88"/>
    <col customWidth="1" min="15" max="15" width="9.13"/>
    <col customWidth="1" min="16" max="17" width="10.88"/>
    <col customWidth="1" min="18" max="18" width="8.88"/>
    <col customWidth="1" min="19" max="30" width="7.63"/>
  </cols>
  <sheetData>
    <row r="1">
      <c r="A1" s="1" t="s">
        <v>0</v>
      </c>
      <c r="B1" s="1" t="s">
        <v>1</v>
      </c>
      <c r="C1" s="1" t="s">
        <v>2</v>
      </c>
      <c r="D1" s="1" t="s">
        <v>3</v>
      </c>
      <c r="E1" s="1" t="s">
        <v>4</v>
      </c>
      <c r="F1" s="1" t="s">
        <v>5</v>
      </c>
      <c r="G1" s="2" t="s">
        <v>6</v>
      </c>
      <c r="H1" s="3" t="s">
        <v>7</v>
      </c>
      <c r="I1" s="4" t="s">
        <v>8</v>
      </c>
      <c r="J1" s="4" t="s">
        <v>9</v>
      </c>
      <c r="K1" s="4" t="s">
        <v>10</v>
      </c>
      <c r="L1" s="4" t="s">
        <v>11</v>
      </c>
      <c r="M1" s="3" t="s">
        <v>12</v>
      </c>
      <c r="N1" s="3" t="s">
        <v>13</v>
      </c>
      <c r="O1" s="3" t="s">
        <v>14</v>
      </c>
      <c r="P1" s="5" t="s">
        <v>15</v>
      </c>
      <c r="Q1" s="5" t="s">
        <v>16</v>
      </c>
      <c r="R1" s="5" t="s">
        <v>17</v>
      </c>
      <c r="S1" s="5" t="s">
        <v>18</v>
      </c>
      <c r="T1" s="5" t="s">
        <v>19</v>
      </c>
    </row>
    <row r="2">
      <c r="A2" s="6" t="str">
        <f>HYPERLINK("https://devrant.com/rants/2438510","2438510")</f>
        <v>2438510</v>
      </c>
      <c r="B2" s="7">
        <v>43911.6370949074</v>
      </c>
      <c r="C2" s="8">
        <v>106.0</v>
      </c>
      <c r="D2" s="8">
        <v>17.0</v>
      </c>
      <c r="E2" s="8" t="s">
        <v>20</v>
      </c>
      <c r="F2" s="8"/>
      <c r="G2" s="9" t="s">
        <v>21</v>
      </c>
      <c r="H2" s="10" t="s">
        <v>22</v>
      </c>
      <c r="I2" s="8"/>
      <c r="J2" s="8"/>
      <c r="K2" s="8"/>
      <c r="L2" s="8"/>
      <c r="M2" s="8"/>
      <c r="N2" s="8"/>
      <c r="O2" s="8"/>
      <c r="P2" s="11"/>
      <c r="Q2" s="11"/>
      <c r="R2" s="11"/>
      <c r="S2" s="11"/>
      <c r="T2" s="11"/>
    </row>
    <row r="3">
      <c r="A3" s="6" t="str">
        <f>HYPERLINK("https://devrant.com/rants/2423716","2423716")</f>
        <v>2423716</v>
      </c>
      <c r="B3" s="7">
        <v>43895.31378472222</v>
      </c>
      <c r="C3" s="8">
        <v>95.0</v>
      </c>
      <c r="D3" s="8">
        <v>10.0</v>
      </c>
      <c r="E3" s="8" t="s">
        <v>23</v>
      </c>
      <c r="F3" s="8"/>
      <c r="G3" s="9" t="s">
        <v>24</v>
      </c>
      <c r="H3" s="10" t="s">
        <v>25</v>
      </c>
      <c r="I3" s="10" t="s">
        <v>26</v>
      </c>
      <c r="J3" s="10" t="s">
        <v>27</v>
      </c>
      <c r="K3" s="8"/>
      <c r="L3" s="8"/>
      <c r="M3" s="8"/>
      <c r="N3" s="8"/>
      <c r="O3" s="10" t="s">
        <v>28</v>
      </c>
      <c r="P3" s="12" t="s">
        <v>29</v>
      </c>
      <c r="Q3" s="12"/>
      <c r="R3" s="12"/>
      <c r="S3" s="13" t="s">
        <v>25</v>
      </c>
      <c r="T3" s="11"/>
    </row>
    <row r="4">
      <c r="A4" s="6" t="str">
        <f>HYPERLINK("https://devrant.com/rants/2452432","2452432")</f>
        <v>2452432</v>
      </c>
      <c r="B4" s="7">
        <v>43926.78626157407</v>
      </c>
      <c r="C4" s="8">
        <v>66.0</v>
      </c>
      <c r="D4" s="8">
        <v>7.0</v>
      </c>
      <c r="E4" s="8" t="s">
        <v>30</v>
      </c>
      <c r="F4" s="8"/>
      <c r="G4" s="9" t="s">
        <v>31</v>
      </c>
      <c r="H4" s="10" t="s">
        <v>25</v>
      </c>
      <c r="I4" s="10" t="s">
        <v>32</v>
      </c>
      <c r="J4" s="10" t="s">
        <v>33</v>
      </c>
      <c r="K4" s="10" t="s">
        <v>34</v>
      </c>
      <c r="L4" s="10"/>
      <c r="M4" s="10"/>
      <c r="N4" s="10"/>
      <c r="O4" s="10" t="s">
        <v>28</v>
      </c>
      <c r="P4" s="13" t="s">
        <v>29</v>
      </c>
      <c r="Q4" s="13"/>
      <c r="R4" s="13"/>
      <c r="S4" s="13" t="s">
        <v>25</v>
      </c>
      <c r="T4" s="11"/>
    </row>
    <row r="5">
      <c r="A5" s="6" t="str">
        <f>HYPERLINK("https://devrant.com/rants/2433818","2433818")</f>
        <v>2433818</v>
      </c>
      <c r="B5" s="7">
        <v>43907.0664699074</v>
      </c>
      <c r="C5" s="8">
        <v>60.0</v>
      </c>
      <c r="D5" s="8">
        <v>15.0</v>
      </c>
      <c r="E5" s="8" t="s">
        <v>35</v>
      </c>
      <c r="F5" s="8"/>
      <c r="G5" s="9" t="s">
        <v>36</v>
      </c>
      <c r="H5" s="10" t="s">
        <v>25</v>
      </c>
      <c r="I5" s="10" t="s">
        <v>37</v>
      </c>
      <c r="J5" s="10" t="s">
        <v>38</v>
      </c>
      <c r="K5" s="10" t="s">
        <v>39</v>
      </c>
      <c r="L5" s="8"/>
      <c r="M5" s="8"/>
      <c r="N5" s="8"/>
      <c r="O5" s="10" t="s">
        <v>28</v>
      </c>
      <c r="P5" s="13" t="s">
        <v>40</v>
      </c>
      <c r="Q5" s="13" t="s">
        <v>41</v>
      </c>
      <c r="R5" s="13" t="s">
        <v>29</v>
      </c>
      <c r="S5" s="13" t="s">
        <v>22</v>
      </c>
      <c r="T5" s="11"/>
    </row>
    <row r="6">
      <c r="A6" s="6" t="str">
        <f>HYPERLINK("https://devrant.com/rants/2388796","2388796")</f>
        <v>2388796</v>
      </c>
      <c r="B6" s="7">
        <v>43862.59054398148</v>
      </c>
      <c r="C6" s="8">
        <v>50.0</v>
      </c>
      <c r="D6" s="8">
        <v>5.0</v>
      </c>
      <c r="E6" s="8" t="s">
        <v>42</v>
      </c>
      <c r="F6" s="8" t="s">
        <v>43</v>
      </c>
      <c r="G6" s="9" t="s">
        <v>44</v>
      </c>
      <c r="H6" s="10" t="s">
        <v>25</v>
      </c>
      <c r="I6" s="10" t="s">
        <v>26</v>
      </c>
      <c r="J6" s="10" t="s">
        <v>45</v>
      </c>
      <c r="K6" s="8"/>
      <c r="L6" s="8"/>
      <c r="M6" s="8"/>
      <c r="N6" s="8"/>
      <c r="O6" s="10" t="s">
        <v>46</v>
      </c>
      <c r="P6" s="13" t="s">
        <v>47</v>
      </c>
      <c r="Q6" s="11"/>
      <c r="R6" s="11"/>
      <c r="S6" s="13" t="s">
        <v>25</v>
      </c>
      <c r="T6" s="11"/>
    </row>
    <row r="7">
      <c r="A7" s="6" t="str">
        <f>HYPERLINK("https://devrant.com/rants/2390520","2390520")</f>
        <v>2390520</v>
      </c>
      <c r="B7" s="7">
        <v>43864.14325231482</v>
      </c>
      <c r="C7" s="8">
        <v>44.0</v>
      </c>
      <c r="D7" s="8">
        <v>7.0</v>
      </c>
      <c r="E7" s="8" t="s">
        <v>20</v>
      </c>
      <c r="F7" s="8"/>
      <c r="G7" s="9" t="s">
        <v>48</v>
      </c>
      <c r="H7" s="10" t="s">
        <v>25</v>
      </c>
      <c r="I7" s="10" t="s">
        <v>26</v>
      </c>
      <c r="J7" s="10" t="s">
        <v>27</v>
      </c>
      <c r="K7" s="10" t="s">
        <v>49</v>
      </c>
      <c r="L7" s="8"/>
      <c r="M7" s="8"/>
      <c r="N7" s="8"/>
      <c r="O7" s="10" t="s">
        <v>28</v>
      </c>
      <c r="P7" s="13" t="s">
        <v>29</v>
      </c>
      <c r="Q7" s="11"/>
      <c r="R7" s="11"/>
      <c r="S7" s="13" t="s">
        <v>25</v>
      </c>
      <c r="T7" s="11"/>
    </row>
    <row r="8">
      <c r="A8" s="6" t="str">
        <f>HYPERLINK("https://devrant.com/rants/2436391","2436391")</f>
        <v>2436391</v>
      </c>
      <c r="B8" s="7">
        <v>43909.42065972222</v>
      </c>
      <c r="C8" s="8">
        <v>43.0</v>
      </c>
      <c r="D8" s="8">
        <v>11.0</v>
      </c>
      <c r="E8" s="8" t="s">
        <v>50</v>
      </c>
      <c r="F8" s="8"/>
      <c r="G8" s="9" t="s">
        <v>51</v>
      </c>
      <c r="H8" s="10" t="s">
        <v>25</v>
      </c>
      <c r="I8" s="10" t="s">
        <v>38</v>
      </c>
      <c r="J8" s="10" t="s">
        <v>52</v>
      </c>
      <c r="K8" s="10" t="s">
        <v>53</v>
      </c>
      <c r="L8" s="10" t="s">
        <v>33</v>
      </c>
      <c r="M8" s="10"/>
      <c r="N8" s="10"/>
      <c r="O8" s="10" t="s">
        <v>28</v>
      </c>
      <c r="P8" s="13" t="s">
        <v>29</v>
      </c>
      <c r="Q8" s="13" t="s">
        <v>40</v>
      </c>
      <c r="R8" s="11"/>
      <c r="S8" s="13" t="s">
        <v>22</v>
      </c>
      <c r="T8" s="11"/>
    </row>
    <row r="9">
      <c r="A9" s="6" t="str">
        <f>HYPERLINK("https://devrant.com/rants/2007337","2007337")</f>
        <v>2007337</v>
      </c>
      <c r="B9" s="7">
        <v>43521.22356481481</v>
      </c>
      <c r="C9" s="8">
        <v>40.0</v>
      </c>
      <c r="D9" s="8">
        <v>7.0</v>
      </c>
      <c r="E9" s="8" t="s">
        <v>54</v>
      </c>
      <c r="F9" s="8" t="s">
        <v>55</v>
      </c>
      <c r="G9" s="9" t="s">
        <v>56</v>
      </c>
      <c r="H9" s="10" t="s">
        <v>25</v>
      </c>
      <c r="I9" s="10" t="s">
        <v>57</v>
      </c>
      <c r="J9" s="10" t="s">
        <v>58</v>
      </c>
      <c r="K9" s="14" t="s">
        <v>59</v>
      </c>
      <c r="L9" s="8"/>
      <c r="M9" s="8"/>
      <c r="N9" s="8"/>
      <c r="O9" s="10" t="s">
        <v>60</v>
      </c>
      <c r="P9" s="13" t="s">
        <v>61</v>
      </c>
      <c r="Q9" s="11"/>
      <c r="R9" s="11"/>
      <c r="S9" s="13" t="s">
        <v>22</v>
      </c>
      <c r="T9" s="11"/>
    </row>
    <row r="10">
      <c r="A10" s="6" t="str">
        <f>HYPERLINK("https://devrant.com/rants/2439836","2439836")</f>
        <v>2439836</v>
      </c>
      <c r="B10" s="7">
        <v>43913.50326388889</v>
      </c>
      <c r="C10" s="8">
        <v>40.0</v>
      </c>
      <c r="D10" s="8">
        <v>4.0</v>
      </c>
      <c r="E10" s="8" t="s">
        <v>62</v>
      </c>
      <c r="F10" s="8"/>
      <c r="G10" s="9" t="s">
        <v>63</v>
      </c>
      <c r="H10" s="10" t="s">
        <v>25</v>
      </c>
      <c r="I10" s="10" t="s">
        <v>38</v>
      </c>
      <c r="J10" s="10" t="s">
        <v>64</v>
      </c>
      <c r="K10" s="10" t="s">
        <v>65</v>
      </c>
      <c r="L10" s="8"/>
      <c r="M10" s="8"/>
      <c r="N10" s="8"/>
      <c r="O10" s="10" t="s">
        <v>28</v>
      </c>
      <c r="P10" s="13" t="s">
        <v>29</v>
      </c>
      <c r="Q10" s="13" t="s">
        <v>40</v>
      </c>
      <c r="R10" s="11"/>
      <c r="S10" s="13" t="s">
        <v>25</v>
      </c>
      <c r="T10" s="11"/>
    </row>
    <row r="11">
      <c r="A11" s="6" t="str">
        <f>HYPERLINK("https://devrant.com/rants/2434189","2434189")</f>
        <v>2434189</v>
      </c>
      <c r="B11" s="7">
        <v>43907.30974537037</v>
      </c>
      <c r="C11" s="8">
        <v>40.0</v>
      </c>
      <c r="D11" s="8">
        <v>6.0</v>
      </c>
      <c r="E11" s="8" t="s">
        <v>66</v>
      </c>
      <c r="F11" s="8"/>
      <c r="G11" s="9" t="s">
        <v>67</v>
      </c>
      <c r="H11" s="10" t="s">
        <v>25</v>
      </c>
      <c r="I11" s="10" t="s">
        <v>38</v>
      </c>
      <c r="J11" s="10" t="s">
        <v>68</v>
      </c>
      <c r="K11" s="10" t="s">
        <v>69</v>
      </c>
      <c r="L11" s="8"/>
      <c r="M11" s="8"/>
      <c r="N11" s="8"/>
      <c r="O11" s="10" t="s">
        <v>28</v>
      </c>
      <c r="P11" s="13" t="s">
        <v>29</v>
      </c>
      <c r="Q11" s="11"/>
      <c r="R11" s="11"/>
      <c r="S11" s="13" t="s">
        <v>25</v>
      </c>
      <c r="T11" s="11"/>
    </row>
    <row r="12">
      <c r="A12" s="6" t="str">
        <f>HYPERLINK("https://devrant.com/rants/2423867","2423867")</f>
        <v>2423867</v>
      </c>
      <c r="B12" s="7">
        <v>43895.43023148148</v>
      </c>
      <c r="C12" s="8">
        <v>36.0</v>
      </c>
      <c r="D12" s="8">
        <v>1.0</v>
      </c>
      <c r="E12" s="8" t="s">
        <v>70</v>
      </c>
      <c r="F12" s="8" t="s">
        <v>71</v>
      </c>
      <c r="G12" s="9" t="s">
        <v>72</v>
      </c>
      <c r="H12" s="10" t="s">
        <v>25</v>
      </c>
      <c r="I12" s="10" t="s">
        <v>73</v>
      </c>
      <c r="J12" s="10" t="s">
        <v>74</v>
      </c>
      <c r="K12" s="8"/>
      <c r="L12" s="8"/>
      <c r="M12" s="8"/>
      <c r="N12" s="8"/>
      <c r="O12" s="10" t="s">
        <v>28</v>
      </c>
      <c r="P12" s="13" t="s">
        <v>29</v>
      </c>
      <c r="Q12" s="11"/>
      <c r="R12" s="11"/>
      <c r="S12" s="13" t="s">
        <v>25</v>
      </c>
      <c r="T12" s="11"/>
    </row>
    <row r="13">
      <c r="A13" s="6" t="str">
        <f>HYPERLINK("https://devrant.com/rants/2434191","2434191")</f>
        <v>2434191</v>
      </c>
      <c r="B13" s="7">
        <v>43907.31121527778</v>
      </c>
      <c r="C13" s="8">
        <v>31.0</v>
      </c>
      <c r="D13" s="8">
        <v>32.0</v>
      </c>
      <c r="E13" s="8" t="s">
        <v>75</v>
      </c>
      <c r="F13" s="8"/>
      <c r="G13" s="9" t="s">
        <v>76</v>
      </c>
      <c r="H13" s="10" t="s">
        <v>25</v>
      </c>
      <c r="I13" s="10" t="s">
        <v>77</v>
      </c>
      <c r="J13" s="10" t="s">
        <v>78</v>
      </c>
      <c r="K13" s="8"/>
      <c r="L13" s="8"/>
      <c r="M13" s="8"/>
      <c r="N13" s="8"/>
      <c r="O13" s="10" t="s">
        <v>60</v>
      </c>
      <c r="P13" s="13" t="s">
        <v>47</v>
      </c>
      <c r="Q13" s="11"/>
      <c r="R13" s="11"/>
      <c r="S13" s="13" t="s">
        <v>22</v>
      </c>
      <c r="T13" s="11"/>
    </row>
    <row r="14">
      <c r="A14" s="6" t="str">
        <f>HYPERLINK("https://devrant.com/rants/2437976","2437976")</f>
        <v>2437976</v>
      </c>
      <c r="B14" s="7">
        <v>43910.90289351852</v>
      </c>
      <c r="C14" s="8">
        <v>31.0</v>
      </c>
      <c r="D14" s="8">
        <v>24.0</v>
      </c>
      <c r="E14" s="8" t="s">
        <v>79</v>
      </c>
      <c r="F14" s="8"/>
      <c r="G14" s="9" t="s">
        <v>80</v>
      </c>
      <c r="H14" s="10" t="s">
        <v>25</v>
      </c>
      <c r="I14" s="10" t="s">
        <v>81</v>
      </c>
      <c r="J14" s="10" t="s">
        <v>82</v>
      </c>
      <c r="K14" s="10" t="s">
        <v>83</v>
      </c>
      <c r="L14" s="10" t="s">
        <v>84</v>
      </c>
      <c r="M14" s="10"/>
      <c r="N14" s="10"/>
      <c r="O14" s="10" t="s">
        <v>28</v>
      </c>
      <c r="P14" s="13" t="s">
        <v>29</v>
      </c>
      <c r="Q14" s="13" t="s">
        <v>41</v>
      </c>
      <c r="R14" s="11"/>
      <c r="S14" s="13" t="s">
        <v>25</v>
      </c>
      <c r="T14" s="11"/>
    </row>
    <row r="15">
      <c r="A15" s="6" t="str">
        <f>HYPERLINK("https://devrant.com/rants/2457720","2457720")</f>
        <v>2457720</v>
      </c>
      <c r="B15" s="7">
        <v>43932.23119212963</v>
      </c>
      <c r="C15" s="8">
        <v>29.0</v>
      </c>
      <c r="D15" s="8">
        <v>11.0</v>
      </c>
      <c r="E15" s="8" t="s">
        <v>85</v>
      </c>
      <c r="F15" s="8"/>
      <c r="G15" s="9" t="s">
        <v>86</v>
      </c>
      <c r="H15" s="10" t="s">
        <v>25</v>
      </c>
      <c r="I15" s="10" t="s">
        <v>64</v>
      </c>
      <c r="J15" s="10" t="s">
        <v>87</v>
      </c>
      <c r="K15" s="8"/>
      <c r="L15" s="8"/>
      <c r="M15" s="8"/>
      <c r="N15" s="8"/>
      <c r="O15" s="10" t="s">
        <v>28</v>
      </c>
      <c r="P15" s="13" t="s">
        <v>88</v>
      </c>
      <c r="Q15" s="13" t="s">
        <v>29</v>
      </c>
      <c r="R15" s="11"/>
      <c r="S15" s="13" t="s">
        <v>22</v>
      </c>
      <c r="T15" s="11"/>
    </row>
    <row r="16">
      <c r="A16" s="6" t="str">
        <f>HYPERLINK("https://devrant.com/rants/2449761","2449761")</f>
        <v>2449761</v>
      </c>
      <c r="B16" s="7">
        <v>43923.88668981481</v>
      </c>
      <c r="C16" s="8">
        <v>27.0</v>
      </c>
      <c r="D16" s="8">
        <v>6.0</v>
      </c>
      <c r="E16" s="8" t="s">
        <v>89</v>
      </c>
      <c r="F16" s="8"/>
      <c r="G16" s="9" t="s">
        <v>90</v>
      </c>
      <c r="H16" s="10" t="s">
        <v>25</v>
      </c>
      <c r="I16" s="10" t="s">
        <v>64</v>
      </c>
      <c r="J16" s="10" t="s">
        <v>33</v>
      </c>
      <c r="K16" s="10" t="s">
        <v>27</v>
      </c>
      <c r="L16" s="10" t="s">
        <v>91</v>
      </c>
      <c r="M16" s="10" t="s">
        <v>92</v>
      </c>
      <c r="N16" s="10"/>
      <c r="O16" s="10" t="s">
        <v>28</v>
      </c>
      <c r="P16" s="13" t="s">
        <v>29</v>
      </c>
      <c r="Q16" s="11"/>
      <c r="R16" s="11"/>
      <c r="S16" s="13" t="s">
        <v>22</v>
      </c>
      <c r="T16" s="11"/>
    </row>
    <row r="17">
      <c r="A17" s="6" t="str">
        <f>HYPERLINK("https://devrant.com/rants/2444291","2444291")</f>
        <v>2444291</v>
      </c>
      <c r="B17" s="7">
        <v>43918.39405092593</v>
      </c>
      <c r="C17" s="8">
        <v>27.0</v>
      </c>
      <c r="D17" s="8">
        <v>16.0</v>
      </c>
      <c r="E17" s="8" t="s">
        <v>93</v>
      </c>
      <c r="F17" s="8" t="s">
        <v>94</v>
      </c>
      <c r="G17" s="9" t="s">
        <v>95</v>
      </c>
      <c r="H17" s="10" t="s">
        <v>25</v>
      </c>
      <c r="I17" s="10" t="s">
        <v>26</v>
      </c>
      <c r="J17" s="10" t="s">
        <v>84</v>
      </c>
      <c r="K17" s="10" t="s">
        <v>96</v>
      </c>
      <c r="L17" s="10" t="s">
        <v>68</v>
      </c>
      <c r="M17" s="8"/>
      <c r="N17" s="8"/>
      <c r="O17" s="10" t="s">
        <v>28</v>
      </c>
      <c r="P17" s="13" t="s">
        <v>29</v>
      </c>
      <c r="Q17" s="11"/>
      <c r="R17" s="11"/>
      <c r="S17" s="13" t="s">
        <v>25</v>
      </c>
      <c r="T17" s="11"/>
    </row>
    <row r="18">
      <c r="A18" s="6" t="str">
        <f>HYPERLINK("https://devrant.com/rants/2435953","2435953")</f>
        <v>2435953</v>
      </c>
      <c r="B18" s="7">
        <v>43908.86236111111</v>
      </c>
      <c r="C18" s="8">
        <v>26.0</v>
      </c>
      <c r="D18" s="8">
        <v>12.0</v>
      </c>
      <c r="E18" s="8" t="s">
        <v>20</v>
      </c>
      <c r="F18" s="8"/>
      <c r="G18" s="9" t="s">
        <v>97</v>
      </c>
      <c r="H18" s="10" t="s">
        <v>25</v>
      </c>
      <c r="I18" s="10" t="s">
        <v>38</v>
      </c>
      <c r="J18" s="10" t="s">
        <v>64</v>
      </c>
      <c r="K18" s="10" t="s">
        <v>84</v>
      </c>
      <c r="L18" s="10" t="s">
        <v>98</v>
      </c>
      <c r="M18" s="8"/>
      <c r="N18" s="8"/>
      <c r="O18" s="10" t="s">
        <v>28</v>
      </c>
      <c r="P18" s="13" t="s">
        <v>29</v>
      </c>
      <c r="Q18" s="13" t="s">
        <v>40</v>
      </c>
      <c r="R18" s="11"/>
      <c r="S18" s="13" t="s">
        <v>22</v>
      </c>
      <c r="T18" s="11"/>
    </row>
    <row r="19">
      <c r="A19" s="6" t="str">
        <f>HYPERLINK("https://devrant.com/rants/2441809","2441809")</f>
        <v>2441809</v>
      </c>
      <c r="B19" s="7">
        <v>43915.72447916667</v>
      </c>
      <c r="C19" s="8">
        <v>25.0</v>
      </c>
      <c r="D19" s="8">
        <v>10.0</v>
      </c>
      <c r="E19" s="8" t="s">
        <v>99</v>
      </c>
      <c r="F19" s="8" t="s">
        <v>100</v>
      </c>
      <c r="G19" s="9" t="s">
        <v>101</v>
      </c>
      <c r="H19" s="10" t="s">
        <v>22</v>
      </c>
      <c r="I19" s="8"/>
      <c r="J19" s="8"/>
      <c r="K19" s="8"/>
      <c r="L19" s="8"/>
      <c r="M19" s="8"/>
      <c r="N19" s="8"/>
      <c r="O19" s="8"/>
      <c r="P19" s="11"/>
      <c r="Q19" s="11"/>
      <c r="R19" s="11"/>
      <c r="S19" s="11"/>
      <c r="T19" s="11"/>
    </row>
    <row r="20">
      <c r="A20" s="6" t="str">
        <f>HYPERLINK("https://devrant.com/rants/2419062","2419062")</f>
        <v>2419062</v>
      </c>
      <c r="B20" s="7">
        <v>43892.09439814815</v>
      </c>
      <c r="C20" s="8">
        <v>24.0</v>
      </c>
      <c r="D20" s="8">
        <v>4.0</v>
      </c>
      <c r="E20" s="8" t="s">
        <v>102</v>
      </c>
      <c r="F20" s="8"/>
      <c r="G20" s="9" t="s">
        <v>103</v>
      </c>
      <c r="H20" s="10" t="s">
        <v>25</v>
      </c>
      <c r="I20" s="10" t="s">
        <v>26</v>
      </c>
      <c r="J20" s="10" t="s">
        <v>68</v>
      </c>
      <c r="K20" s="10" t="s">
        <v>91</v>
      </c>
      <c r="L20" s="8"/>
      <c r="M20" s="8"/>
      <c r="N20" s="8"/>
      <c r="O20" s="10" t="s">
        <v>46</v>
      </c>
      <c r="P20" s="11"/>
      <c r="Q20" s="11"/>
      <c r="R20" s="11"/>
      <c r="S20" s="13" t="s">
        <v>25</v>
      </c>
      <c r="T20" s="11"/>
    </row>
    <row r="21" ht="15.75" customHeight="1">
      <c r="A21" s="6" t="str">
        <f>HYPERLINK("https://devrant.com/rants/2431116","2431116")</f>
        <v>2431116</v>
      </c>
      <c r="B21" s="7">
        <v>43903.74193287037</v>
      </c>
      <c r="C21" s="8">
        <v>22.0</v>
      </c>
      <c r="D21" s="8">
        <v>3.0</v>
      </c>
      <c r="E21" s="8" t="s">
        <v>104</v>
      </c>
      <c r="F21" s="8"/>
      <c r="G21" s="9" t="s">
        <v>105</v>
      </c>
      <c r="H21" s="10" t="s">
        <v>25</v>
      </c>
      <c r="I21" s="10" t="s">
        <v>26</v>
      </c>
      <c r="J21" s="8"/>
      <c r="K21" s="8"/>
      <c r="L21" s="8"/>
      <c r="M21" s="8"/>
      <c r="N21" s="8"/>
      <c r="O21" s="10" t="s">
        <v>46</v>
      </c>
      <c r="P21" s="11"/>
      <c r="Q21" s="11"/>
      <c r="R21" s="11"/>
      <c r="S21" s="13" t="s">
        <v>22</v>
      </c>
      <c r="T21" s="11"/>
    </row>
    <row r="22" ht="15.75" customHeight="1">
      <c r="A22" s="6" t="str">
        <f>HYPERLINK("https://devrant.com/rants/2442974","2442974")</f>
        <v>2442974</v>
      </c>
      <c r="B22" s="7">
        <v>43916.94922453703</v>
      </c>
      <c r="C22" s="8">
        <v>19.0</v>
      </c>
      <c r="D22" s="8">
        <v>4.0</v>
      </c>
      <c r="E22" s="8" t="s">
        <v>106</v>
      </c>
      <c r="F22" s="8" t="s">
        <v>107</v>
      </c>
      <c r="G22" s="9" t="s">
        <v>108</v>
      </c>
      <c r="H22" s="10" t="s">
        <v>25</v>
      </c>
      <c r="I22" s="10" t="s">
        <v>26</v>
      </c>
      <c r="J22" s="10" t="s">
        <v>109</v>
      </c>
      <c r="K22" s="10" t="s">
        <v>110</v>
      </c>
      <c r="L22" s="10" t="s">
        <v>111</v>
      </c>
      <c r="M22" s="8"/>
      <c r="N22" s="8"/>
      <c r="O22" s="10" t="s">
        <v>46</v>
      </c>
      <c r="P22" s="11"/>
      <c r="Q22" s="11"/>
      <c r="R22" s="11"/>
      <c r="S22" s="13" t="s">
        <v>22</v>
      </c>
      <c r="T22" s="11"/>
    </row>
    <row r="23" ht="15.75" customHeight="1">
      <c r="A23" s="6" t="str">
        <f>HYPERLINK("https://devrant.com/rants/2430721","2430721")</f>
        <v>2430721</v>
      </c>
      <c r="B23" s="7">
        <v>43903.44637731482</v>
      </c>
      <c r="C23" s="8">
        <v>19.0</v>
      </c>
      <c r="D23" s="8">
        <v>8.0</v>
      </c>
      <c r="E23" s="8" t="s">
        <v>112</v>
      </c>
      <c r="F23" s="8"/>
      <c r="G23" s="9" t="s">
        <v>113</v>
      </c>
      <c r="H23" s="10" t="s">
        <v>22</v>
      </c>
      <c r="I23" s="8"/>
      <c r="J23" s="8"/>
      <c r="K23" s="8"/>
      <c r="L23" s="8"/>
      <c r="M23" s="8"/>
      <c r="N23" s="8"/>
      <c r="O23" s="8"/>
      <c r="P23" s="11"/>
      <c r="Q23" s="11"/>
      <c r="R23" s="11"/>
      <c r="S23" s="11"/>
      <c r="T23" s="11"/>
    </row>
    <row r="24" ht="15.75" customHeight="1">
      <c r="A24" s="6" t="str">
        <f>HYPERLINK("https://devrant.com/rants/2396925","2396925")</f>
        <v>2396925</v>
      </c>
      <c r="B24" s="7">
        <v>43869.94196759259</v>
      </c>
      <c r="C24" s="8">
        <v>18.0</v>
      </c>
      <c r="D24" s="8">
        <v>6.0</v>
      </c>
      <c r="E24" s="8" t="s">
        <v>114</v>
      </c>
      <c r="F24" s="8"/>
      <c r="G24" s="9" t="s">
        <v>115</v>
      </c>
      <c r="H24" s="10" t="s">
        <v>25</v>
      </c>
      <c r="I24" s="10" t="s">
        <v>116</v>
      </c>
      <c r="J24" s="10" t="s">
        <v>109</v>
      </c>
      <c r="K24" s="10" t="s">
        <v>110</v>
      </c>
      <c r="L24" s="8"/>
      <c r="M24" s="8"/>
      <c r="N24" s="8"/>
      <c r="O24" s="10" t="s">
        <v>46</v>
      </c>
      <c r="P24" s="11"/>
      <c r="Q24" s="11"/>
      <c r="R24" s="11"/>
      <c r="S24" s="13" t="s">
        <v>22</v>
      </c>
      <c r="T24" s="11"/>
    </row>
    <row r="25" ht="15.75" customHeight="1">
      <c r="A25" s="6" t="str">
        <f>HYPERLINK("https://devrant.com/rants/2441046","2441046")</f>
        <v>2441046</v>
      </c>
      <c r="B25" s="7">
        <v>43914.80237268518</v>
      </c>
      <c r="C25" s="8">
        <v>18.0</v>
      </c>
      <c r="D25" s="8">
        <v>5.0</v>
      </c>
      <c r="E25" s="8" t="s">
        <v>117</v>
      </c>
      <c r="F25" s="8" t="s">
        <v>118</v>
      </c>
      <c r="G25" s="9" t="s">
        <v>119</v>
      </c>
      <c r="H25" s="10" t="s">
        <v>25</v>
      </c>
      <c r="I25" s="10" t="s">
        <v>120</v>
      </c>
      <c r="J25" s="10" t="s">
        <v>121</v>
      </c>
      <c r="K25" s="8"/>
      <c r="L25" s="8"/>
      <c r="M25" s="8"/>
      <c r="N25" s="8"/>
      <c r="O25" s="10" t="s">
        <v>28</v>
      </c>
      <c r="P25" s="13" t="s">
        <v>29</v>
      </c>
      <c r="Q25" s="11"/>
      <c r="R25" s="11"/>
      <c r="S25" s="13" t="s">
        <v>25</v>
      </c>
      <c r="T25" s="11"/>
    </row>
    <row r="26" ht="15.75" customHeight="1">
      <c r="A26" s="6" t="str">
        <f>HYPERLINK("https://devrant.com/rants/2443591","2443591")</f>
        <v>2443591</v>
      </c>
      <c r="B26" s="7">
        <v>43917.62266203704</v>
      </c>
      <c r="C26" s="8">
        <v>18.0</v>
      </c>
      <c r="D26" s="8">
        <v>8.0</v>
      </c>
      <c r="E26" s="8" t="s">
        <v>20</v>
      </c>
      <c r="F26" s="8"/>
      <c r="G26" s="9" t="s">
        <v>122</v>
      </c>
      <c r="H26" s="10" t="s">
        <v>25</v>
      </c>
      <c r="I26" s="10" t="s">
        <v>123</v>
      </c>
      <c r="J26" s="10" t="s">
        <v>64</v>
      </c>
      <c r="K26" s="10" t="s">
        <v>124</v>
      </c>
      <c r="L26" s="10" t="s">
        <v>38</v>
      </c>
      <c r="M26" s="10" t="s">
        <v>125</v>
      </c>
      <c r="N26" s="10"/>
      <c r="O26" s="10" t="s">
        <v>28</v>
      </c>
      <c r="P26" s="13" t="s">
        <v>29</v>
      </c>
      <c r="Q26" s="13" t="s">
        <v>88</v>
      </c>
      <c r="R26" s="13" t="s">
        <v>41</v>
      </c>
      <c r="S26" s="13" t="s">
        <v>22</v>
      </c>
      <c r="T26" s="11"/>
    </row>
    <row r="27" ht="15.75" customHeight="1">
      <c r="A27" s="6" t="str">
        <f>HYPERLINK("https://devrant.com/rants/2458117","2458117")</f>
        <v>2458117</v>
      </c>
      <c r="B27" s="7">
        <v>43932.62799768519</v>
      </c>
      <c r="C27" s="8">
        <v>17.0</v>
      </c>
      <c r="D27" s="8">
        <v>15.0</v>
      </c>
      <c r="E27" s="8" t="s">
        <v>20</v>
      </c>
      <c r="F27" s="8"/>
      <c r="G27" s="9" t="s">
        <v>126</v>
      </c>
      <c r="H27" s="10" t="s">
        <v>25</v>
      </c>
      <c r="I27" s="10" t="s">
        <v>127</v>
      </c>
      <c r="J27" s="10" t="s">
        <v>33</v>
      </c>
      <c r="K27" s="10" t="s">
        <v>128</v>
      </c>
      <c r="L27" s="10" t="s">
        <v>129</v>
      </c>
      <c r="M27" s="10" t="s">
        <v>130</v>
      </c>
      <c r="N27" s="10"/>
      <c r="O27" s="10" t="s">
        <v>28</v>
      </c>
      <c r="P27" s="13" t="s">
        <v>29</v>
      </c>
      <c r="Q27" s="13" t="s">
        <v>41</v>
      </c>
      <c r="R27" s="11"/>
      <c r="S27" s="13" t="s">
        <v>22</v>
      </c>
      <c r="T27" s="11"/>
    </row>
    <row r="28" ht="15.75" customHeight="1">
      <c r="A28" s="6" t="str">
        <f>HYPERLINK("https://devrant.com/rants/2425103","2425103")</f>
        <v>2425103</v>
      </c>
      <c r="B28" s="7">
        <v>43896.66083333334</v>
      </c>
      <c r="C28" s="8">
        <v>17.0</v>
      </c>
      <c r="D28" s="8">
        <v>26.0</v>
      </c>
      <c r="E28" s="8" t="s">
        <v>131</v>
      </c>
      <c r="F28" s="8"/>
      <c r="G28" s="9" t="s">
        <v>132</v>
      </c>
      <c r="H28" s="10" t="s">
        <v>25</v>
      </c>
      <c r="I28" s="10" t="s">
        <v>133</v>
      </c>
      <c r="J28" s="10" t="s">
        <v>134</v>
      </c>
      <c r="K28" s="8"/>
      <c r="L28" s="8"/>
      <c r="M28" s="8"/>
      <c r="N28" s="8"/>
      <c r="O28" s="10" t="s">
        <v>28</v>
      </c>
      <c r="P28" s="13" t="s">
        <v>29</v>
      </c>
      <c r="Q28" s="11"/>
      <c r="R28" s="11"/>
      <c r="S28" s="13" t="s">
        <v>22</v>
      </c>
      <c r="T28" s="11"/>
    </row>
    <row r="29" ht="15.75" customHeight="1">
      <c r="A29" s="6" t="str">
        <f>HYPERLINK("https://devrant.com/rants/2456260","2456260")</f>
        <v>2456260</v>
      </c>
      <c r="B29" s="7">
        <v>43930.60489583333</v>
      </c>
      <c r="C29" s="8">
        <v>16.0</v>
      </c>
      <c r="D29" s="8">
        <v>6.0</v>
      </c>
      <c r="E29" s="8" t="s">
        <v>135</v>
      </c>
      <c r="F29" s="8"/>
      <c r="G29" s="9" t="s">
        <v>136</v>
      </c>
      <c r="H29" s="10" t="s">
        <v>25</v>
      </c>
      <c r="I29" s="10" t="s">
        <v>137</v>
      </c>
      <c r="J29" s="8"/>
      <c r="K29" s="8"/>
      <c r="L29" s="8"/>
      <c r="M29" s="8"/>
      <c r="N29" s="8"/>
      <c r="O29" s="10" t="s">
        <v>28</v>
      </c>
      <c r="P29" s="13" t="s">
        <v>41</v>
      </c>
      <c r="Q29" s="11"/>
      <c r="R29" s="11"/>
      <c r="S29" s="13" t="s">
        <v>25</v>
      </c>
      <c r="T29" s="11"/>
    </row>
    <row r="30" ht="15.75" customHeight="1">
      <c r="A30" s="6" t="str">
        <f>HYPERLINK("https://devrant.com/rants/2426973","2426973")</f>
        <v>2426973</v>
      </c>
      <c r="B30" s="7">
        <v>43899.46694444444</v>
      </c>
      <c r="C30" s="8">
        <v>14.0</v>
      </c>
      <c r="D30" s="8">
        <v>1.0</v>
      </c>
      <c r="E30" s="8" t="s">
        <v>138</v>
      </c>
      <c r="F30" s="8"/>
      <c r="G30" s="9" t="s">
        <v>139</v>
      </c>
      <c r="H30" s="10" t="s">
        <v>25</v>
      </c>
      <c r="I30" s="10" t="s">
        <v>140</v>
      </c>
      <c r="J30" s="10" t="s">
        <v>141</v>
      </c>
      <c r="K30" s="8"/>
      <c r="L30" s="8"/>
      <c r="M30" s="8"/>
      <c r="N30" s="8"/>
      <c r="O30" s="10" t="s">
        <v>46</v>
      </c>
      <c r="P30" s="11"/>
      <c r="Q30" s="11"/>
      <c r="R30" s="11"/>
      <c r="S30" s="13" t="s">
        <v>22</v>
      </c>
      <c r="T30" s="11"/>
    </row>
    <row r="31" ht="15.75" customHeight="1">
      <c r="A31" s="6" t="str">
        <f>HYPERLINK("https://devrant.com/rants/2449277","2449277")</f>
        <v>2449277</v>
      </c>
      <c r="B31" s="7">
        <v>43923.43560185185</v>
      </c>
      <c r="C31" s="8">
        <v>14.0</v>
      </c>
      <c r="D31" s="8">
        <v>1.0</v>
      </c>
      <c r="E31" s="8" t="s">
        <v>142</v>
      </c>
      <c r="F31" s="8"/>
      <c r="G31" s="9" t="s">
        <v>143</v>
      </c>
      <c r="H31" s="10" t="s">
        <v>25</v>
      </c>
      <c r="I31" s="10" t="s">
        <v>26</v>
      </c>
      <c r="J31" s="15" t="s">
        <v>144</v>
      </c>
      <c r="K31" s="8"/>
      <c r="L31" s="8"/>
      <c r="M31" s="8"/>
      <c r="N31" s="8"/>
      <c r="O31" s="10" t="s">
        <v>46</v>
      </c>
      <c r="P31" s="11"/>
      <c r="Q31" s="11"/>
      <c r="R31" s="11"/>
      <c r="S31" s="13" t="s">
        <v>25</v>
      </c>
      <c r="T31" s="11"/>
    </row>
    <row r="32" ht="15.75" customHeight="1">
      <c r="A32" s="6" t="str">
        <f>HYPERLINK("https://devrant.com/rants/2434813","2434813")</f>
        <v>2434813</v>
      </c>
      <c r="B32" s="7">
        <v>43907.69788194444</v>
      </c>
      <c r="C32" s="8">
        <v>14.0</v>
      </c>
      <c r="D32" s="8">
        <v>14.0</v>
      </c>
      <c r="E32" s="8" t="s">
        <v>145</v>
      </c>
      <c r="F32" s="8"/>
      <c r="G32" s="9" t="s">
        <v>146</v>
      </c>
      <c r="H32" s="10" t="s">
        <v>25</v>
      </c>
      <c r="I32" s="10" t="s">
        <v>26</v>
      </c>
      <c r="J32" s="8"/>
      <c r="K32" s="8"/>
      <c r="L32" s="8"/>
      <c r="M32" s="8"/>
      <c r="N32" s="8"/>
      <c r="O32" s="10" t="s">
        <v>28</v>
      </c>
      <c r="P32" s="13" t="s">
        <v>41</v>
      </c>
      <c r="Q32" s="11"/>
      <c r="R32" s="11"/>
      <c r="S32" s="13" t="s">
        <v>25</v>
      </c>
      <c r="T32" s="11"/>
    </row>
    <row r="33" ht="15.75" customHeight="1">
      <c r="A33" s="6" t="str">
        <f>HYPERLINK("https://devrant.com/rants/2427574","2427574")</f>
        <v>2427574</v>
      </c>
      <c r="B33" s="7">
        <v>43900.23996527777</v>
      </c>
      <c r="C33" s="8">
        <v>14.0</v>
      </c>
      <c r="D33" s="8">
        <v>5.0</v>
      </c>
      <c r="E33" s="8" t="s">
        <v>147</v>
      </c>
      <c r="F33" s="8"/>
      <c r="G33" s="9" t="s">
        <v>148</v>
      </c>
      <c r="H33" s="10" t="s">
        <v>25</v>
      </c>
      <c r="I33" s="10" t="s">
        <v>38</v>
      </c>
      <c r="J33" s="10" t="s">
        <v>64</v>
      </c>
      <c r="K33" s="10" t="s">
        <v>68</v>
      </c>
      <c r="L33" s="8"/>
      <c r="M33" s="8"/>
      <c r="N33" s="8"/>
      <c r="O33" s="10" t="s">
        <v>28</v>
      </c>
      <c r="P33" s="13" t="s">
        <v>29</v>
      </c>
      <c r="Q33" s="11"/>
      <c r="R33" s="11"/>
      <c r="S33" s="13" t="s">
        <v>22</v>
      </c>
      <c r="T33" s="11"/>
    </row>
    <row r="34" ht="15.75" customHeight="1">
      <c r="A34" s="6" t="str">
        <f>HYPERLINK("https://devrant.com/rants/2430229","2430229")</f>
        <v>2430229</v>
      </c>
      <c r="B34" s="7">
        <v>43902.92109953704</v>
      </c>
      <c r="C34" s="8">
        <v>14.0</v>
      </c>
      <c r="D34" s="8">
        <v>11.0</v>
      </c>
      <c r="E34" s="8" t="s">
        <v>149</v>
      </c>
      <c r="F34" s="8" t="s">
        <v>150</v>
      </c>
      <c r="G34" s="9" t="s">
        <v>151</v>
      </c>
      <c r="H34" s="10" t="s">
        <v>25</v>
      </c>
      <c r="I34" s="10" t="s">
        <v>152</v>
      </c>
      <c r="J34" s="8"/>
      <c r="K34" s="8"/>
      <c r="L34" s="8"/>
      <c r="M34" s="8"/>
      <c r="N34" s="8"/>
      <c r="O34" s="10" t="s">
        <v>46</v>
      </c>
      <c r="P34" s="11"/>
      <c r="Q34" s="11"/>
      <c r="R34" s="11"/>
      <c r="S34" s="13" t="s">
        <v>22</v>
      </c>
      <c r="T34" s="11"/>
    </row>
    <row r="35" ht="15.75" customHeight="1">
      <c r="A35" s="6" t="str">
        <f>HYPERLINK("https://devrant.com/rants/2412389","2412389")</f>
        <v>2412389</v>
      </c>
      <c r="B35" s="7">
        <v>43885.89128472222</v>
      </c>
      <c r="C35" s="8">
        <v>13.0</v>
      </c>
      <c r="D35" s="8">
        <v>6.0</v>
      </c>
      <c r="E35" s="8" t="s">
        <v>117</v>
      </c>
      <c r="F35" s="8"/>
      <c r="G35" s="9" t="s">
        <v>153</v>
      </c>
      <c r="H35" s="10" t="s">
        <v>25</v>
      </c>
      <c r="I35" s="10" t="s">
        <v>154</v>
      </c>
      <c r="J35" s="10" t="s">
        <v>68</v>
      </c>
      <c r="K35" s="10" t="s">
        <v>155</v>
      </c>
      <c r="L35" s="10" t="s">
        <v>91</v>
      </c>
      <c r="M35" s="10" t="s">
        <v>156</v>
      </c>
      <c r="N35" s="10"/>
      <c r="O35" s="10" t="s">
        <v>28</v>
      </c>
      <c r="P35" s="13" t="s">
        <v>41</v>
      </c>
      <c r="Q35" s="11"/>
      <c r="R35" s="11"/>
      <c r="S35" s="13" t="s">
        <v>22</v>
      </c>
      <c r="T35" s="11"/>
    </row>
    <row r="36" ht="15.75" customHeight="1">
      <c r="A36" s="6" t="str">
        <f>HYPERLINK("https://devrant.com/rants/2438908","2438908")</f>
        <v>2438908</v>
      </c>
      <c r="B36" s="7">
        <v>43912.23951388889</v>
      </c>
      <c r="C36" s="8">
        <v>13.0</v>
      </c>
      <c r="D36" s="8">
        <v>4.0</v>
      </c>
      <c r="E36" s="8" t="s">
        <v>26</v>
      </c>
      <c r="F36" s="8"/>
      <c r="G36" s="9" t="s">
        <v>157</v>
      </c>
      <c r="H36" s="10" t="s">
        <v>25</v>
      </c>
      <c r="I36" s="10" t="s">
        <v>26</v>
      </c>
      <c r="J36" s="10" t="s">
        <v>57</v>
      </c>
      <c r="K36" s="8"/>
      <c r="L36" s="8"/>
      <c r="M36" s="8"/>
      <c r="N36" s="8"/>
      <c r="O36" s="10" t="s">
        <v>28</v>
      </c>
      <c r="P36" s="13" t="s">
        <v>41</v>
      </c>
      <c r="Q36" s="11"/>
      <c r="R36" s="11"/>
      <c r="S36" s="13" t="s">
        <v>25</v>
      </c>
      <c r="T36" s="11"/>
    </row>
    <row r="37" ht="15.75" customHeight="1">
      <c r="A37" s="6" t="str">
        <f>HYPERLINK("https://devrant.com/rants/2429464","2429464")</f>
        <v>2429464</v>
      </c>
      <c r="B37" s="7">
        <v>43902.13273148148</v>
      </c>
      <c r="C37" s="8">
        <v>12.0</v>
      </c>
      <c r="D37" s="8">
        <v>3.0</v>
      </c>
      <c r="E37" s="8" t="s">
        <v>158</v>
      </c>
      <c r="F37" s="8"/>
      <c r="G37" s="9" t="s">
        <v>159</v>
      </c>
      <c r="H37" s="10" t="s">
        <v>25</v>
      </c>
      <c r="I37" s="10" t="s">
        <v>160</v>
      </c>
      <c r="J37" s="8"/>
      <c r="K37" s="8"/>
      <c r="L37" s="8"/>
      <c r="M37" s="8"/>
      <c r="N37" s="8"/>
      <c r="O37" s="10" t="s">
        <v>28</v>
      </c>
      <c r="P37" s="13" t="s">
        <v>29</v>
      </c>
      <c r="Q37" s="11"/>
      <c r="R37" s="11"/>
      <c r="S37" s="13" t="s">
        <v>22</v>
      </c>
      <c r="T37" s="11"/>
    </row>
    <row r="38" ht="15.75" customHeight="1">
      <c r="A38" s="6" t="str">
        <f>HYPERLINK("https://devrant.com/rants/2449842","2449842")</f>
        <v>2449842</v>
      </c>
      <c r="B38" s="7">
        <v>43924.02928240741</v>
      </c>
      <c r="C38" s="8">
        <v>11.0</v>
      </c>
      <c r="D38" s="8">
        <v>14.0</v>
      </c>
      <c r="E38" s="8" t="s">
        <v>161</v>
      </c>
      <c r="F38" s="8"/>
      <c r="G38" s="9" t="s">
        <v>162</v>
      </c>
      <c r="H38" s="10" t="s">
        <v>25</v>
      </c>
      <c r="I38" s="10" t="s">
        <v>163</v>
      </c>
      <c r="J38" s="10" t="s">
        <v>164</v>
      </c>
      <c r="K38" s="10" t="s">
        <v>165</v>
      </c>
      <c r="L38" s="10" t="s">
        <v>166</v>
      </c>
      <c r="M38" s="8"/>
      <c r="N38" s="8"/>
      <c r="O38" s="10" t="s">
        <v>28</v>
      </c>
      <c r="P38" s="13" t="s">
        <v>29</v>
      </c>
      <c r="Q38" s="13" t="s">
        <v>41</v>
      </c>
      <c r="R38" s="11"/>
      <c r="S38" s="13" t="s">
        <v>22</v>
      </c>
      <c r="T38" s="11"/>
    </row>
    <row r="39" ht="15.75" customHeight="1">
      <c r="A39" s="6" t="str">
        <f>HYPERLINK("https://devrant.com/rants/2439099","2439099")</f>
        <v>2439099</v>
      </c>
      <c r="B39" s="7">
        <v>43912.50243055556</v>
      </c>
      <c r="C39" s="8">
        <v>11.0</v>
      </c>
      <c r="D39" s="8">
        <v>6.0</v>
      </c>
      <c r="E39" s="8" t="s">
        <v>167</v>
      </c>
      <c r="F39" s="8"/>
      <c r="G39" s="9" t="s">
        <v>168</v>
      </c>
      <c r="H39" s="10" t="s">
        <v>25</v>
      </c>
      <c r="I39" s="10" t="s">
        <v>155</v>
      </c>
      <c r="J39" s="10" t="s">
        <v>64</v>
      </c>
      <c r="K39" s="10" t="s">
        <v>68</v>
      </c>
      <c r="L39" s="10" t="s">
        <v>81</v>
      </c>
      <c r="M39" s="10" t="s">
        <v>169</v>
      </c>
      <c r="N39" s="10"/>
      <c r="O39" s="10" t="s">
        <v>28</v>
      </c>
      <c r="P39" s="13" t="s">
        <v>88</v>
      </c>
      <c r="Q39" s="13" t="s">
        <v>47</v>
      </c>
      <c r="R39" s="11"/>
      <c r="S39" s="13" t="s">
        <v>25</v>
      </c>
      <c r="T39" s="11"/>
    </row>
    <row r="40" ht="15.75" customHeight="1">
      <c r="A40" s="6" t="str">
        <f>HYPERLINK("https://devrant.com/rants/2428134","2428134")</f>
        <v>2428134</v>
      </c>
      <c r="B40" s="7">
        <v>43900.82714120371</v>
      </c>
      <c r="C40" s="8">
        <v>10.0</v>
      </c>
      <c r="D40" s="8">
        <v>2.0</v>
      </c>
      <c r="E40" s="8" t="s">
        <v>170</v>
      </c>
      <c r="F40" s="8"/>
      <c r="G40" s="9" t="s">
        <v>171</v>
      </c>
      <c r="H40" s="10" t="s">
        <v>25</v>
      </c>
      <c r="I40" s="10" t="s">
        <v>172</v>
      </c>
      <c r="J40" s="8"/>
      <c r="K40" s="8"/>
      <c r="L40" s="8"/>
      <c r="M40" s="8"/>
      <c r="N40" s="8"/>
      <c r="O40" s="10" t="s">
        <v>60</v>
      </c>
      <c r="P40" s="13" t="s">
        <v>61</v>
      </c>
      <c r="Q40" s="11"/>
      <c r="R40" s="11"/>
      <c r="S40" s="13" t="s">
        <v>22</v>
      </c>
      <c r="T40" s="11"/>
    </row>
    <row r="41" ht="15.75" customHeight="1">
      <c r="A41" s="6" t="str">
        <f>HYPERLINK("https://devrant.com/rants/2430063","2430063")</f>
        <v>2430063</v>
      </c>
      <c r="B41" s="7">
        <v>43902.67042824074</v>
      </c>
      <c r="C41" s="8">
        <v>10.0</v>
      </c>
      <c r="D41" s="8">
        <v>8.0</v>
      </c>
      <c r="E41" s="8" t="s">
        <v>173</v>
      </c>
      <c r="F41" s="8"/>
      <c r="G41" s="9" t="s">
        <v>174</v>
      </c>
      <c r="H41" s="10" t="s">
        <v>25</v>
      </c>
      <c r="I41" s="10" t="s">
        <v>175</v>
      </c>
      <c r="J41" s="10" t="s">
        <v>176</v>
      </c>
      <c r="K41" s="10" t="s">
        <v>177</v>
      </c>
      <c r="L41" s="8"/>
      <c r="M41" s="8"/>
      <c r="N41" s="8"/>
      <c r="O41" s="10" t="s">
        <v>28</v>
      </c>
      <c r="P41" s="13" t="s">
        <v>41</v>
      </c>
      <c r="Q41" s="11"/>
      <c r="R41" s="11"/>
      <c r="S41" s="13" t="s">
        <v>25</v>
      </c>
      <c r="T41" s="11"/>
    </row>
    <row r="42" ht="15.75" customHeight="1">
      <c r="A42" s="6" t="str">
        <f>HYPERLINK("https://devrant.com/rants/2438458","2438458")</f>
        <v>2438458</v>
      </c>
      <c r="B42" s="7">
        <v>43911.57986111111</v>
      </c>
      <c r="C42" s="8">
        <v>9.0</v>
      </c>
      <c r="D42" s="8">
        <v>20.0</v>
      </c>
      <c r="E42" s="8" t="s">
        <v>178</v>
      </c>
      <c r="F42" s="8"/>
      <c r="G42" s="9" t="s">
        <v>179</v>
      </c>
      <c r="H42" s="10" t="s">
        <v>25</v>
      </c>
      <c r="I42" s="10" t="s">
        <v>32</v>
      </c>
      <c r="J42" s="10" t="s">
        <v>180</v>
      </c>
      <c r="K42" s="10" t="s">
        <v>181</v>
      </c>
      <c r="L42" s="10" t="s">
        <v>182</v>
      </c>
      <c r="M42" s="8"/>
      <c r="N42" s="8"/>
      <c r="O42" s="10" t="s">
        <v>28</v>
      </c>
      <c r="P42" s="13" t="s">
        <v>29</v>
      </c>
      <c r="Q42" s="13" t="s">
        <v>41</v>
      </c>
      <c r="R42" s="13" t="s">
        <v>88</v>
      </c>
      <c r="S42" s="13" t="s">
        <v>22</v>
      </c>
      <c r="T42" s="11"/>
    </row>
    <row r="43" ht="15.75" customHeight="1">
      <c r="A43" s="6" t="str">
        <f>HYPERLINK("https://devrant.com/rants/2423686","2423686")</f>
        <v>2423686</v>
      </c>
      <c r="B43" s="7">
        <v>43895.26914351852</v>
      </c>
      <c r="C43" s="8">
        <v>9.0</v>
      </c>
      <c r="D43" s="8">
        <v>1.0</v>
      </c>
      <c r="E43" s="8" t="s">
        <v>183</v>
      </c>
      <c r="F43" s="8" t="s">
        <v>184</v>
      </c>
      <c r="G43" s="9" t="s">
        <v>185</v>
      </c>
      <c r="H43" s="10" t="s">
        <v>25</v>
      </c>
      <c r="I43" s="10" t="s">
        <v>26</v>
      </c>
      <c r="J43" s="10" t="s">
        <v>186</v>
      </c>
      <c r="K43" s="8"/>
      <c r="L43" s="8"/>
      <c r="M43" s="8"/>
      <c r="N43" s="8"/>
      <c r="O43" s="10" t="s">
        <v>46</v>
      </c>
      <c r="P43" s="11"/>
      <c r="Q43" s="11"/>
      <c r="R43" s="11"/>
      <c r="S43" s="13" t="s">
        <v>25</v>
      </c>
      <c r="T43" s="11"/>
    </row>
    <row r="44" ht="15.75" customHeight="1">
      <c r="A44" s="6" t="str">
        <f>HYPERLINK("https://devrant.com/rants/2453979","2453979")</f>
        <v>2453979</v>
      </c>
      <c r="B44" s="7">
        <v>43928.32309027778</v>
      </c>
      <c r="C44" s="8">
        <v>9.0</v>
      </c>
      <c r="D44" s="8">
        <v>5.0</v>
      </c>
      <c r="E44" s="8" t="s">
        <v>187</v>
      </c>
      <c r="F44" s="8"/>
      <c r="G44" s="9" t="s">
        <v>188</v>
      </c>
      <c r="H44" s="10" t="s">
        <v>25</v>
      </c>
      <c r="I44" s="10" t="s">
        <v>189</v>
      </c>
      <c r="J44" s="10" t="s">
        <v>134</v>
      </c>
      <c r="K44" s="8"/>
      <c r="L44" s="8"/>
      <c r="M44" s="8"/>
      <c r="N44" s="8"/>
      <c r="O44" s="10" t="s">
        <v>28</v>
      </c>
      <c r="P44" s="13" t="s">
        <v>41</v>
      </c>
      <c r="Q44" s="11"/>
      <c r="R44" s="11"/>
      <c r="S44" s="13" t="s">
        <v>22</v>
      </c>
      <c r="T44" s="11"/>
    </row>
    <row r="45" ht="15.75" customHeight="1">
      <c r="A45" s="6" t="str">
        <f>HYPERLINK("https://devrant.com/rants/2437597","2437597")</f>
        <v>2437597</v>
      </c>
      <c r="B45" s="7">
        <v>43910.54129629629</v>
      </c>
      <c r="C45" s="8">
        <v>9.0</v>
      </c>
      <c r="D45" s="8">
        <v>6.0</v>
      </c>
      <c r="E45" s="8" t="s">
        <v>190</v>
      </c>
      <c r="F45" s="8"/>
      <c r="G45" s="9" t="s">
        <v>191</v>
      </c>
      <c r="H45" s="10" t="s">
        <v>25</v>
      </c>
      <c r="I45" s="10" t="s">
        <v>192</v>
      </c>
      <c r="J45" s="10" t="s">
        <v>193</v>
      </c>
      <c r="K45" s="8"/>
      <c r="L45" s="8"/>
      <c r="M45" s="8"/>
      <c r="N45" s="8"/>
      <c r="O45" s="10" t="s">
        <v>46</v>
      </c>
      <c r="P45" s="13" t="s">
        <v>41</v>
      </c>
      <c r="Q45" s="11"/>
      <c r="R45" s="11"/>
      <c r="S45" s="13" t="s">
        <v>22</v>
      </c>
      <c r="T45" s="11"/>
    </row>
    <row r="46" ht="15.75" customHeight="1">
      <c r="A46" s="6" t="str">
        <f>HYPERLINK("https://devrant.com/rants/2439570","2439570")</f>
        <v>2439570</v>
      </c>
      <c r="B46" s="7">
        <v>43913.17946759259</v>
      </c>
      <c r="C46" s="8">
        <v>9.0</v>
      </c>
      <c r="D46" s="8">
        <v>8.0</v>
      </c>
      <c r="E46" s="8" t="s">
        <v>194</v>
      </c>
      <c r="F46" s="8"/>
      <c r="G46" s="9" t="s">
        <v>195</v>
      </c>
      <c r="H46" s="10" t="s">
        <v>25</v>
      </c>
      <c r="I46" s="10" t="s">
        <v>64</v>
      </c>
      <c r="J46" s="10" t="s">
        <v>68</v>
      </c>
      <c r="K46" s="10" t="s">
        <v>196</v>
      </c>
      <c r="L46" s="8"/>
      <c r="M46" s="8"/>
      <c r="N46" s="8"/>
      <c r="O46" s="10" t="s">
        <v>28</v>
      </c>
      <c r="P46" s="13" t="s">
        <v>41</v>
      </c>
      <c r="Q46" s="13" t="s">
        <v>29</v>
      </c>
      <c r="R46" s="11"/>
      <c r="S46" s="13" t="s">
        <v>22</v>
      </c>
      <c r="T46" s="11"/>
    </row>
    <row r="47" ht="15.75" customHeight="1">
      <c r="A47" s="6" t="str">
        <f>HYPERLINK("https://devrant.com/rants/2434545","2434545")</f>
        <v>2434545</v>
      </c>
      <c r="B47" s="7">
        <v>43907.52427083333</v>
      </c>
      <c r="C47" s="8">
        <v>9.0</v>
      </c>
      <c r="D47" s="8">
        <v>0.0</v>
      </c>
      <c r="E47" s="8" t="s">
        <v>197</v>
      </c>
      <c r="F47" s="8"/>
      <c r="G47" s="9" t="s">
        <v>198</v>
      </c>
      <c r="H47" s="10" t="s">
        <v>25</v>
      </c>
      <c r="I47" s="10" t="s">
        <v>199</v>
      </c>
      <c r="J47" s="10" t="s">
        <v>38</v>
      </c>
      <c r="K47" s="10" t="s">
        <v>200</v>
      </c>
      <c r="L47" s="8"/>
      <c r="M47" s="8"/>
      <c r="N47" s="8"/>
      <c r="O47" s="10" t="s">
        <v>60</v>
      </c>
      <c r="P47" s="13" t="s">
        <v>61</v>
      </c>
      <c r="Q47" s="11"/>
      <c r="R47" s="11"/>
      <c r="S47" s="13" t="s">
        <v>22</v>
      </c>
      <c r="T47" s="11"/>
    </row>
    <row r="48" ht="15.75" customHeight="1">
      <c r="A48" s="6" t="str">
        <f>HYPERLINK("https://devrant.com/rants/2452546","2452546")</f>
        <v>2452546</v>
      </c>
      <c r="B48" s="7">
        <v>43927.00751157408</v>
      </c>
      <c r="C48" s="8">
        <v>8.0</v>
      </c>
      <c r="D48" s="8">
        <v>6.0</v>
      </c>
      <c r="E48" s="8" t="s">
        <v>20</v>
      </c>
      <c r="F48" s="8"/>
      <c r="G48" s="9" t="s">
        <v>201</v>
      </c>
      <c r="H48" s="10" t="s">
        <v>25</v>
      </c>
      <c r="I48" s="10" t="s">
        <v>202</v>
      </c>
      <c r="J48" s="10" t="s">
        <v>203</v>
      </c>
      <c r="K48" s="8"/>
      <c r="L48" s="8"/>
      <c r="M48" s="8"/>
      <c r="N48" s="8"/>
      <c r="O48" s="10" t="s">
        <v>28</v>
      </c>
      <c r="P48" s="13" t="s">
        <v>29</v>
      </c>
      <c r="Q48" s="11"/>
      <c r="R48" s="11"/>
      <c r="S48" s="13" t="s">
        <v>22</v>
      </c>
      <c r="T48" s="11"/>
    </row>
    <row r="49" ht="15.75" customHeight="1">
      <c r="A49" s="6" t="str">
        <f>HYPERLINK("https://devrant.com/rants/2442302","2442302")</f>
        <v>2442302</v>
      </c>
      <c r="B49" s="7">
        <v>43916.29217592593</v>
      </c>
      <c r="C49" s="8">
        <v>8.0</v>
      </c>
      <c r="D49" s="8">
        <v>0.0</v>
      </c>
      <c r="E49" s="8" t="s">
        <v>204</v>
      </c>
      <c r="F49" s="8"/>
      <c r="G49" s="9" t="s">
        <v>205</v>
      </c>
      <c r="H49" s="10" t="s">
        <v>25</v>
      </c>
      <c r="I49" s="10" t="s">
        <v>206</v>
      </c>
      <c r="J49" s="8"/>
      <c r="K49" s="8"/>
      <c r="L49" s="8"/>
      <c r="M49" s="8"/>
      <c r="N49" s="8"/>
      <c r="O49" s="10" t="s">
        <v>28</v>
      </c>
      <c r="P49" s="13" t="s">
        <v>40</v>
      </c>
      <c r="Q49" s="11"/>
      <c r="R49" s="11"/>
      <c r="S49" s="13" t="s">
        <v>22</v>
      </c>
      <c r="T49" s="11"/>
    </row>
    <row r="50" ht="15.75" customHeight="1">
      <c r="A50" s="6" t="str">
        <f>HYPERLINK("https://devrant.com/rants/2437574","2437574")</f>
        <v>2437574</v>
      </c>
      <c r="B50" s="7">
        <v>43910.50967592592</v>
      </c>
      <c r="C50" s="8">
        <v>8.0</v>
      </c>
      <c r="D50" s="8">
        <v>5.0</v>
      </c>
      <c r="E50" s="8" t="s">
        <v>207</v>
      </c>
      <c r="F50" s="8"/>
      <c r="G50" s="9" t="s">
        <v>208</v>
      </c>
      <c r="H50" s="10" t="s">
        <v>22</v>
      </c>
      <c r="I50" s="10"/>
      <c r="J50" s="10"/>
      <c r="K50" s="8"/>
      <c r="L50" s="8"/>
      <c r="M50" s="8"/>
      <c r="N50" s="8"/>
      <c r="O50" s="10"/>
      <c r="P50" s="13"/>
      <c r="Q50" s="11"/>
      <c r="R50" s="11"/>
      <c r="S50" s="13"/>
      <c r="T50" s="11"/>
    </row>
    <row r="51" ht="15.75" customHeight="1">
      <c r="A51" s="6" t="str">
        <f>HYPERLINK("https://devrant.com/rants/2439748","2439748")</f>
        <v>2439748</v>
      </c>
      <c r="B51" s="7">
        <v>43913.40358796297</v>
      </c>
      <c r="C51" s="8">
        <v>8.0</v>
      </c>
      <c r="D51" s="8">
        <v>5.0</v>
      </c>
      <c r="E51" s="8" t="s">
        <v>209</v>
      </c>
      <c r="F51" s="8"/>
      <c r="G51" s="9" t="s">
        <v>210</v>
      </c>
      <c r="H51" s="10" t="s">
        <v>25</v>
      </c>
      <c r="I51" s="10" t="s">
        <v>202</v>
      </c>
      <c r="J51" s="10" t="s">
        <v>78</v>
      </c>
      <c r="K51" s="8"/>
      <c r="L51" s="8"/>
      <c r="M51" s="8"/>
      <c r="N51" s="8"/>
      <c r="O51" s="10" t="s">
        <v>60</v>
      </c>
      <c r="P51" s="13" t="s">
        <v>61</v>
      </c>
      <c r="Q51" s="11"/>
      <c r="R51" s="11"/>
      <c r="S51" s="13" t="s">
        <v>22</v>
      </c>
      <c r="T51" s="11"/>
    </row>
    <row r="52" ht="15.75" customHeight="1">
      <c r="A52" s="6" t="str">
        <f>HYPERLINK("https://devrant.com/rants/2452396","2452396")</f>
        <v>2452396</v>
      </c>
      <c r="B52" s="7">
        <v>43926.72548611111</v>
      </c>
      <c r="C52" s="8">
        <v>8.0</v>
      </c>
      <c r="D52" s="8">
        <v>1.0</v>
      </c>
      <c r="E52" s="8" t="s">
        <v>211</v>
      </c>
      <c r="F52" s="8" t="s">
        <v>212</v>
      </c>
      <c r="G52" s="9" t="s">
        <v>213</v>
      </c>
      <c r="H52" s="10" t="s">
        <v>22</v>
      </c>
      <c r="I52" s="8"/>
      <c r="J52" s="8"/>
      <c r="K52" s="8"/>
      <c r="L52" s="8"/>
      <c r="M52" s="8"/>
      <c r="N52" s="8"/>
      <c r="O52" s="8"/>
      <c r="P52" s="11"/>
      <c r="Q52" s="11"/>
      <c r="R52" s="11"/>
      <c r="S52" s="11"/>
      <c r="T52" s="11"/>
    </row>
    <row r="53" ht="15.75" customHeight="1">
      <c r="A53" s="6" t="str">
        <f>HYPERLINK("https://devrant.com/rants/2427923","2427923")</f>
        <v>2427923</v>
      </c>
      <c r="B53" s="7">
        <v>43900.60552083333</v>
      </c>
      <c r="C53" s="8">
        <v>8.0</v>
      </c>
      <c r="D53" s="8">
        <v>4.0</v>
      </c>
      <c r="E53" s="8" t="s">
        <v>214</v>
      </c>
      <c r="F53" s="8" t="s">
        <v>215</v>
      </c>
      <c r="G53" s="9" t="s">
        <v>216</v>
      </c>
      <c r="H53" s="10" t="s">
        <v>22</v>
      </c>
      <c r="I53" s="8"/>
      <c r="J53" s="8"/>
      <c r="K53" s="8"/>
      <c r="L53" s="8"/>
      <c r="M53" s="8"/>
      <c r="N53" s="8"/>
      <c r="O53" s="8"/>
      <c r="P53" s="11"/>
      <c r="Q53" s="11"/>
      <c r="R53" s="11"/>
      <c r="S53" s="11"/>
      <c r="T53" s="11"/>
    </row>
    <row r="54" ht="15.75" customHeight="1">
      <c r="A54" s="6" t="str">
        <f>HYPERLINK("https://devrant.com/rants/2432696","2432696")</f>
        <v>2432696</v>
      </c>
      <c r="B54" s="7">
        <v>43905.81765046297</v>
      </c>
      <c r="C54" s="8">
        <v>8.0</v>
      </c>
      <c r="D54" s="8">
        <v>1.0</v>
      </c>
      <c r="E54" s="8" t="s">
        <v>217</v>
      </c>
      <c r="F54" s="8"/>
      <c r="G54" s="9" t="s">
        <v>218</v>
      </c>
      <c r="H54" s="10" t="s">
        <v>25</v>
      </c>
      <c r="I54" s="10" t="s">
        <v>38</v>
      </c>
      <c r="J54" s="10" t="s">
        <v>219</v>
      </c>
      <c r="K54" s="8"/>
      <c r="L54" s="8"/>
      <c r="M54" s="8"/>
      <c r="N54" s="8"/>
      <c r="O54" s="10" t="s">
        <v>28</v>
      </c>
      <c r="P54" s="13" t="s">
        <v>40</v>
      </c>
      <c r="Q54" s="11"/>
      <c r="R54" s="11"/>
      <c r="S54" s="13" t="s">
        <v>22</v>
      </c>
      <c r="T54" s="11"/>
    </row>
    <row r="55" ht="15.75" customHeight="1">
      <c r="A55" s="6" t="str">
        <f>HYPERLINK("https://devrant.com/rants/2433703","2433703")</f>
        <v>2433703</v>
      </c>
      <c r="B55" s="7">
        <v>43906.86356481481</v>
      </c>
      <c r="C55" s="8">
        <v>8.0</v>
      </c>
      <c r="D55" s="8">
        <v>2.0</v>
      </c>
      <c r="E55" s="8" t="s">
        <v>220</v>
      </c>
      <c r="F55" s="8"/>
      <c r="G55" s="9" t="s">
        <v>221</v>
      </c>
      <c r="H55" s="10" t="s">
        <v>25</v>
      </c>
      <c r="I55" s="10" t="s">
        <v>84</v>
      </c>
      <c r="J55" s="10" t="s">
        <v>222</v>
      </c>
      <c r="K55" s="10" t="s">
        <v>32</v>
      </c>
      <c r="L55" s="8"/>
      <c r="M55" s="8"/>
      <c r="N55" s="8"/>
      <c r="O55" s="10" t="s">
        <v>28</v>
      </c>
      <c r="P55" s="13" t="s">
        <v>29</v>
      </c>
      <c r="Q55" s="13" t="s">
        <v>40</v>
      </c>
      <c r="R55" s="11"/>
      <c r="S55" s="13" t="s">
        <v>22</v>
      </c>
      <c r="T55" s="11"/>
    </row>
    <row r="56" ht="15.75" customHeight="1">
      <c r="A56" s="6" t="str">
        <f>HYPERLINK("https://devrant.com/rants/2425697","2425697")</f>
        <v>2425697</v>
      </c>
      <c r="B56" s="7">
        <v>43897.6131712963</v>
      </c>
      <c r="C56" s="8">
        <v>8.0</v>
      </c>
      <c r="D56" s="8">
        <v>6.0</v>
      </c>
      <c r="E56" s="8" t="s">
        <v>223</v>
      </c>
      <c r="F56" s="8"/>
      <c r="G56" s="9" t="s">
        <v>224</v>
      </c>
      <c r="H56" s="10" t="s">
        <v>25</v>
      </c>
      <c r="I56" s="10" t="s">
        <v>26</v>
      </c>
      <c r="J56" s="10" t="s">
        <v>225</v>
      </c>
      <c r="K56" s="10" t="s">
        <v>226</v>
      </c>
      <c r="L56" s="8"/>
      <c r="M56" s="8"/>
      <c r="N56" s="8"/>
      <c r="O56" s="10" t="s">
        <v>28</v>
      </c>
      <c r="P56" s="13" t="s">
        <v>61</v>
      </c>
      <c r="Q56" s="11"/>
      <c r="R56" s="11"/>
      <c r="S56" s="13" t="s">
        <v>25</v>
      </c>
      <c r="T56" s="11"/>
    </row>
    <row r="57" ht="15.75" customHeight="1">
      <c r="A57" s="6" t="str">
        <f>HYPERLINK("https://devrant.com/rants/2438793","2438793")</f>
        <v>2438793</v>
      </c>
      <c r="B57" s="7">
        <v>43912.04409722222</v>
      </c>
      <c r="C57" s="8">
        <v>7.0</v>
      </c>
      <c r="D57" s="8">
        <v>4.0</v>
      </c>
      <c r="E57" s="8" t="s">
        <v>227</v>
      </c>
      <c r="F57" s="8"/>
      <c r="G57" s="9" t="s">
        <v>228</v>
      </c>
      <c r="H57" s="10" t="s">
        <v>25</v>
      </c>
      <c r="I57" s="10" t="s">
        <v>84</v>
      </c>
      <c r="J57" s="10" t="s">
        <v>229</v>
      </c>
      <c r="K57" s="10" t="s">
        <v>32</v>
      </c>
      <c r="L57" s="8"/>
      <c r="M57" s="8"/>
      <c r="N57" s="8"/>
      <c r="O57" s="10" t="s">
        <v>28</v>
      </c>
      <c r="P57" s="13" t="s">
        <v>41</v>
      </c>
      <c r="Q57" s="11"/>
      <c r="R57" s="11"/>
      <c r="S57" s="13" t="s">
        <v>22</v>
      </c>
      <c r="T57" s="11"/>
    </row>
    <row r="58" ht="15.75" customHeight="1">
      <c r="A58" s="6" t="str">
        <f>HYPERLINK("https://devrant.com/rants/2438230","2438230")</f>
        <v>2438230</v>
      </c>
      <c r="B58" s="7">
        <v>43911.32751157408</v>
      </c>
      <c r="C58" s="8">
        <v>7.0</v>
      </c>
      <c r="D58" s="8">
        <v>8.0</v>
      </c>
      <c r="E58" s="8" t="s">
        <v>20</v>
      </c>
      <c r="F58" s="8"/>
      <c r="G58" s="9" t="s">
        <v>230</v>
      </c>
      <c r="H58" s="10" t="s">
        <v>25</v>
      </c>
      <c r="I58" s="10" t="s">
        <v>231</v>
      </c>
      <c r="J58" s="8"/>
      <c r="K58" s="8"/>
      <c r="L58" s="8"/>
      <c r="M58" s="8"/>
      <c r="N58" s="8"/>
      <c r="O58" s="10" t="s">
        <v>28</v>
      </c>
      <c r="P58" s="11"/>
      <c r="Q58" s="11"/>
      <c r="R58" s="11"/>
      <c r="S58" s="13" t="s">
        <v>22</v>
      </c>
      <c r="T58" s="11"/>
    </row>
    <row r="59" ht="15.75" customHeight="1">
      <c r="A59" s="6" t="str">
        <f>HYPERLINK("https://devrant.com/rants/2432760","2432760")</f>
        <v>2432760</v>
      </c>
      <c r="B59" s="7">
        <v>43905.89734953704</v>
      </c>
      <c r="C59" s="8">
        <v>7.0</v>
      </c>
      <c r="D59" s="8">
        <v>9.0</v>
      </c>
      <c r="E59" s="8" t="s">
        <v>232</v>
      </c>
      <c r="F59" s="8"/>
      <c r="G59" s="9" t="s">
        <v>233</v>
      </c>
      <c r="H59" s="10" t="s">
        <v>25</v>
      </c>
      <c r="I59" s="10" t="s">
        <v>32</v>
      </c>
      <c r="J59" s="10" t="s">
        <v>234</v>
      </c>
      <c r="K59" s="10" t="s">
        <v>235</v>
      </c>
      <c r="L59" s="10" t="s">
        <v>236</v>
      </c>
      <c r="M59" s="8"/>
      <c r="N59" s="8"/>
      <c r="O59" s="10" t="s">
        <v>28</v>
      </c>
      <c r="P59" s="13" t="s">
        <v>41</v>
      </c>
      <c r="Q59" s="11"/>
      <c r="R59" s="11"/>
      <c r="S59" s="13" t="s">
        <v>22</v>
      </c>
      <c r="T59" s="11"/>
    </row>
    <row r="60" ht="15.75" customHeight="1">
      <c r="A60" s="6" t="str">
        <f>HYPERLINK("https://devrant.com/rants/2434355","2434355")</f>
        <v>2434355</v>
      </c>
      <c r="B60" s="7">
        <v>43907.40364583334</v>
      </c>
      <c r="C60" s="8">
        <v>7.0</v>
      </c>
      <c r="D60" s="8">
        <v>1.0</v>
      </c>
      <c r="E60" s="8" t="s">
        <v>237</v>
      </c>
      <c r="F60" s="8"/>
      <c r="G60" s="9" t="s">
        <v>238</v>
      </c>
      <c r="H60" s="10" t="s">
        <v>22</v>
      </c>
      <c r="I60" s="8"/>
      <c r="J60" s="8"/>
      <c r="K60" s="8"/>
      <c r="L60" s="8"/>
      <c r="M60" s="8"/>
      <c r="N60" s="8"/>
      <c r="O60" s="8"/>
      <c r="P60" s="11"/>
      <c r="Q60" s="11"/>
      <c r="R60" s="11"/>
      <c r="S60" s="11"/>
      <c r="T60" s="11"/>
    </row>
    <row r="61" ht="15.75" customHeight="1">
      <c r="A61" s="6" t="str">
        <f>HYPERLINK("https://devrant.com/rants/2432590","2432590")</f>
        <v>2432590</v>
      </c>
      <c r="B61" s="7">
        <v>43905.7283912037</v>
      </c>
      <c r="C61" s="8">
        <v>6.0</v>
      </c>
      <c r="D61" s="8">
        <v>6.0</v>
      </c>
      <c r="E61" s="8" t="s">
        <v>239</v>
      </c>
      <c r="F61" s="8"/>
      <c r="G61" s="9" t="s">
        <v>240</v>
      </c>
      <c r="H61" s="10" t="s">
        <v>22</v>
      </c>
      <c r="I61" s="8"/>
      <c r="J61" s="8"/>
      <c r="K61" s="8"/>
      <c r="L61" s="8"/>
      <c r="M61" s="8"/>
      <c r="N61" s="8"/>
      <c r="O61" s="8"/>
      <c r="P61" s="11"/>
      <c r="Q61" s="11"/>
      <c r="R61" s="11"/>
      <c r="S61" s="11"/>
      <c r="T61" s="11"/>
    </row>
    <row r="62" ht="15.75" customHeight="1">
      <c r="A62" s="6" t="str">
        <f>HYPERLINK("https://devrant.com/rants/2430858","2430858")</f>
        <v>2430858</v>
      </c>
      <c r="B62" s="7">
        <v>43903.5356712963</v>
      </c>
      <c r="C62" s="8">
        <v>6.0</v>
      </c>
      <c r="D62" s="8">
        <v>14.0</v>
      </c>
      <c r="E62" s="8" t="s">
        <v>241</v>
      </c>
      <c r="F62" s="8"/>
      <c r="G62" s="9" t="s">
        <v>242</v>
      </c>
      <c r="H62" s="10" t="s">
        <v>25</v>
      </c>
      <c r="I62" s="10" t="s">
        <v>84</v>
      </c>
      <c r="J62" s="10" t="s">
        <v>243</v>
      </c>
      <c r="K62" s="13" t="s">
        <v>244</v>
      </c>
      <c r="L62" s="10"/>
      <c r="M62" s="8"/>
      <c r="N62" s="8"/>
      <c r="O62" s="10" t="s">
        <v>28</v>
      </c>
      <c r="P62" s="13" t="s">
        <v>29</v>
      </c>
      <c r="Q62" s="11"/>
      <c r="R62" s="11"/>
      <c r="S62" s="13" t="s">
        <v>22</v>
      </c>
      <c r="T62" s="11"/>
    </row>
    <row r="63" ht="15.75" customHeight="1">
      <c r="A63" s="6" t="str">
        <f>HYPERLINK("https://devrant.com/rants/2417979","2417979")</f>
        <v>2417979</v>
      </c>
      <c r="B63" s="7">
        <v>43890.67611111111</v>
      </c>
      <c r="C63" s="8">
        <v>6.0</v>
      </c>
      <c r="D63" s="8">
        <v>5.0</v>
      </c>
      <c r="E63" s="8" t="s">
        <v>26</v>
      </c>
      <c r="F63" s="8" t="s">
        <v>245</v>
      </c>
      <c r="G63" s="9" t="s">
        <v>246</v>
      </c>
      <c r="H63" s="10" t="s">
        <v>22</v>
      </c>
      <c r="I63" s="8"/>
      <c r="J63" s="8"/>
      <c r="K63" s="8"/>
      <c r="L63" s="8"/>
      <c r="M63" s="8"/>
      <c r="N63" s="8"/>
      <c r="O63" s="8"/>
      <c r="P63" s="11"/>
      <c r="Q63" s="11"/>
      <c r="R63" s="11"/>
      <c r="S63" s="11"/>
      <c r="T63" s="11"/>
    </row>
    <row r="64" ht="15.75" customHeight="1">
      <c r="A64" s="6" t="str">
        <f>HYPERLINK("https://devrant.com/rants/2448996","2448996")</f>
        <v>2448996</v>
      </c>
      <c r="B64" s="7">
        <v>43923.26484953704</v>
      </c>
      <c r="C64" s="8">
        <v>6.0</v>
      </c>
      <c r="D64" s="8">
        <v>2.0</v>
      </c>
      <c r="E64" s="8" t="s">
        <v>247</v>
      </c>
      <c r="F64" s="8"/>
      <c r="G64" s="9" t="s">
        <v>248</v>
      </c>
      <c r="H64" s="10" t="s">
        <v>25</v>
      </c>
      <c r="I64" s="10" t="s">
        <v>38</v>
      </c>
      <c r="J64" s="10" t="s">
        <v>249</v>
      </c>
      <c r="K64" s="10" t="s">
        <v>250</v>
      </c>
      <c r="L64" s="8"/>
      <c r="M64" s="8"/>
      <c r="N64" s="8"/>
      <c r="O64" s="10" t="s">
        <v>28</v>
      </c>
      <c r="P64" s="13" t="s">
        <v>29</v>
      </c>
      <c r="Q64" s="11"/>
      <c r="R64" s="11"/>
      <c r="S64" s="13" t="s">
        <v>22</v>
      </c>
      <c r="T64" s="11"/>
    </row>
    <row r="65" ht="15.75" customHeight="1">
      <c r="A65" s="6" t="str">
        <f>HYPERLINK("https://devrant.com/rants/2425932","2425932")</f>
        <v>2425932</v>
      </c>
      <c r="B65" s="7">
        <v>43898.04738425926</v>
      </c>
      <c r="C65" s="8">
        <v>6.0</v>
      </c>
      <c r="D65" s="8">
        <v>1.0</v>
      </c>
      <c r="E65" s="8" t="s">
        <v>251</v>
      </c>
      <c r="F65" s="8"/>
      <c r="G65" s="9" t="s">
        <v>252</v>
      </c>
      <c r="H65" s="10" t="s">
        <v>25</v>
      </c>
      <c r="I65" s="10" t="s">
        <v>26</v>
      </c>
      <c r="J65" s="10" t="s">
        <v>253</v>
      </c>
      <c r="K65" s="8"/>
      <c r="L65" s="8"/>
      <c r="M65" s="8"/>
      <c r="N65" s="8"/>
      <c r="O65" s="10" t="s">
        <v>28</v>
      </c>
      <c r="P65" s="13" t="s">
        <v>61</v>
      </c>
      <c r="Q65" s="11"/>
      <c r="R65" s="11"/>
      <c r="S65" s="13" t="s">
        <v>25</v>
      </c>
      <c r="T65" s="11"/>
    </row>
    <row r="66" ht="15.75" customHeight="1">
      <c r="A66" s="6" t="str">
        <f>HYPERLINK("https://devrant.com/rants/2434425","2434425")</f>
        <v>2434425</v>
      </c>
      <c r="B66" s="7">
        <v>43907.44181712963</v>
      </c>
      <c r="C66" s="8">
        <v>5.0</v>
      </c>
      <c r="D66" s="8">
        <v>4.0</v>
      </c>
      <c r="E66" s="8" t="s">
        <v>254</v>
      </c>
      <c r="F66" s="8"/>
      <c r="G66" s="9" t="s">
        <v>255</v>
      </c>
      <c r="H66" s="10" t="s">
        <v>25</v>
      </c>
      <c r="I66" s="10" t="s">
        <v>38</v>
      </c>
      <c r="J66" s="10" t="s">
        <v>256</v>
      </c>
      <c r="K66" s="8"/>
      <c r="L66" s="8"/>
      <c r="M66" s="8"/>
      <c r="N66" s="8"/>
      <c r="O66" s="10" t="s">
        <v>28</v>
      </c>
      <c r="P66" s="13" t="s">
        <v>29</v>
      </c>
      <c r="Q66" s="11"/>
      <c r="R66" s="11"/>
      <c r="S66" s="13" t="s">
        <v>22</v>
      </c>
      <c r="T66" s="11"/>
    </row>
    <row r="67" ht="15.75" customHeight="1">
      <c r="A67" s="6" t="str">
        <f>HYPERLINK("https://devrant.com/rants/2430250","2430250")</f>
        <v>2430250</v>
      </c>
      <c r="B67" s="7">
        <v>43902.96752314815</v>
      </c>
      <c r="C67" s="8">
        <v>5.0</v>
      </c>
      <c r="D67" s="8">
        <v>17.0</v>
      </c>
      <c r="E67" s="8" t="s">
        <v>20</v>
      </c>
      <c r="F67" s="8"/>
      <c r="G67" s="9" t="s">
        <v>257</v>
      </c>
      <c r="H67" s="10" t="s">
        <v>25</v>
      </c>
      <c r="I67" s="10" t="s">
        <v>32</v>
      </c>
      <c r="J67" s="8"/>
      <c r="K67" s="8"/>
      <c r="L67" s="8"/>
      <c r="M67" s="8"/>
      <c r="N67" s="8"/>
      <c r="O67" s="10" t="s">
        <v>28</v>
      </c>
      <c r="P67" s="13" t="s">
        <v>41</v>
      </c>
      <c r="Q67" s="11"/>
      <c r="R67" s="11"/>
      <c r="S67" s="13" t="s">
        <v>22</v>
      </c>
      <c r="T67" s="11"/>
    </row>
    <row r="68" ht="15.75" customHeight="1">
      <c r="A68" s="6" t="str">
        <f>HYPERLINK("https://devrant.com/rants/2411243","2411243")</f>
        <v>2411243</v>
      </c>
      <c r="B68" s="7">
        <v>43884.75331018519</v>
      </c>
      <c r="C68" s="8">
        <v>5.0</v>
      </c>
      <c r="D68" s="8">
        <v>0.0</v>
      </c>
      <c r="E68" s="8" t="s">
        <v>35</v>
      </c>
      <c r="F68" s="8" t="s">
        <v>258</v>
      </c>
      <c r="G68" s="9" t="s">
        <v>259</v>
      </c>
      <c r="H68" s="10" t="s">
        <v>25</v>
      </c>
      <c r="I68" s="10" t="s">
        <v>260</v>
      </c>
      <c r="J68" s="8"/>
      <c r="K68" s="8"/>
      <c r="L68" s="8"/>
      <c r="M68" s="8"/>
      <c r="N68" s="8"/>
      <c r="O68" s="10" t="s">
        <v>46</v>
      </c>
      <c r="P68" s="11"/>
      <c r="Q68" s="11"/>
      <c r="R68" s="11"/>
      <c r="S68" s="13" t="s">
        <v>22</v>
      </c>
      <c r="T68" s="11"/>
    </row>
    <row r="69" ht="15.75" customHeight="1">
      <c r="A69" s="6" t="str">
        <f>HYPERLINK("https://devrant.com/rants/2438651","2438651")</f>
        <v>2438651</v>
      </c>
      <c r="B69" s="7">
        <v>43911.79548611111</v>
      </c>
      <c r="C69" s="8">
        <v>5.0</v>
      </c>
      <c r="D69" s="8">
        <v>8.0</v>
      </c>
      <c r="E69" s="8" t="s">
        <v>261</v>
      </c>
      <c r="F69" s="8"/>
      <c r="G69" s="9" t="s">
        <v>262</v>
      </c>
      <c r="H69" s="10" t="s">
        <v>25</v>
      </c>
      <c r="I69" s="10" t="s">
        <v>38</v>
      </c>
      <c r="J69" s="10" t="s">
        <v>81</v>
      </c>
      <c r="K69" s="10" t="s">
        <v>82</v>
      </c>
      <c r="L69" s="8"/>
      <c r="M69" s="8"/>
      <c r="N69" s="8"/>
      <c r="O69" s="10" t="s">
        <v>46</v>
      </c>
      <c r="P69" s="13" t="s">
        <v>41</v>
      </c>
      <c r="Q69" s="11"/>
      <c r="R69" s="11"/>
      <c r="S69" s="13" t="s">
        <v>22</v>
      </c>
      <c r="T69" s="11"/>
    </row>
    <row r="70" ht="15.75" customHeight="1">
      <c r="A70" s="6" t="str">
        <f>HYPERLINK("https://devrant.com/rants/2430358","2430358")</f>
        <v>2430358</v>
      </c>
      <c r="B70" s="7">
        <v>43903.15284722222</v>
      </c>
      <c r="C70" s="8">
        <v>4.0</v>
      </c>
      <c r="D70" s="8">
        <v>5.0</v>
      </c>
      <c r="E70" s="8" t="s">
        <v>20</v>
      </c>
      <c r="F70" s="8"/>
      <c r="G70" s="9" t="s">
        <v>263</v>
      </c>
      <c r="H70" s="10" t="s">
        <v>25</v>
      </c>
      <c r="I70" s="10" t="s">
        <v>264</v>
      </c>
      <c r="J70" s="8"/>
      <c r="K70" s="8"/>
      <c r="L70" s="8"/>
      <c r="M70" s="8"/>
      <c r="N70" s="8"/>
      <c r="O70" s="10" t="s">
        <v>46</v>
      </c>
      <c r="P70" s="13" t="s">
        <v>41</v>
      </c>
      <c r="Q70" s="11"/>
      <c r="R70" s="11"/>
      <c r="S70" s="13" t="s">
        <v>22</v>
      </c>
      <c r="T70" s="11"/>
    </row>
    <row r="71" ht="15.75" customHeight="1">
      <c r="A71" s="6" t="str">
        <f>HYPERLINK("https://devrant.com/rants/2429942","2429942")</f>
        <v>2429942</v>
      </c>
      <c r="B71" s="7">
        <v>43902.58184027778</v>
      </c>
      <c r="C71" s="8">
        <v>4.0</v>
      </c>
      <c r="D71" s="8">
        <v>6.0</v>
      </c>
      <c r="E71" s="8" t="s">
        <v>138</v>
      </c>
      <c r="F71" s="8"/>
      <c r="G71" s="9" t="s">
        <v>265</v>
      </c>
      <c r="H71" s="10" t="s">
        <v>25</v>
      </c>
      <c r="I71" s="10" t="s">
        <v>38</v>
      </c>
      <c r="J71" s="10" t="s">
        <v>266</v>
      </c>
      <c r="K71" s="8"/>
      <c r="L71" s="8"/>
      <c r="M71" s="8"/>
      <c r="N71" s="8"/>
      <c r="O71" s="10" t="s">
        <v>46</v>
      </c>
      <c r="P71" s="13" t="s">
        <v>41</v>
      </c>
      <c r="Q71" s="11"/>
      <c r="R71" s="11"/>
      <c r="S71" s="13" t="s">
        <v>22</v>
      </c>
      <c r="T71" s="11"/>
    </row>
    <row r="72" ht="15.75" customHeight="1">
      <c r="A72" s="6" t="str">
        <f>HYPERLINK("https://devrant.com/rants/2437112","2437112")</f>
        <v>2437112</v>
      </c>
      <c r="B72" s="7">
        <v>43910.02475694445</v>
      </c>
      <c r="C72" s="8">
        <v>4.0</v>
      </c>
      <c r="D72" s="8">
        <v>9.0</v>
      </c>
      <c r="E72" s="8" t="s">
        <v>267</v>
      </c>
      <c r="F72" s="8"/>
      <c r="G72" s="9" t="s">
        <v>268</v>
      </c>
      <c r="H72" s="10" t="s">
        <v>25</v>
      </c>
      <c r="I72" s="10" t="s">
        <v>269</v>
      </c>
      <c r="J72" s="8"/>
      <c r="K72" s="8"/>
      <c r="L72" s="8"/>
      <c r="M72" s="8"/>
      <c r="N72" s="8"/>
      <c r="O72" s="10" t="s">
        <v>28</v>
      </c>
      <c r="P72" s="13" t="s">
        <v>41</v>
      </c>
      <c r="Q72" s="11"/>
      <c r="R72" s="11"/>
      <c r="S72" s="13" t="s">
        <v>22</v>
      </c>
      <c r="T72" s="11"/>
    </row>
    <row r="73" ht="15.75" customHeight="1">
      <c r="A73" s="6" t="str">
        <f>HYPERLINK("https://devrant.com/rants/2430483","2430483")</f>
        <v>2430483</v>
      </c>
      <c r="B73" s="7">
        <v>43903.30307870371</v>
      </c>
      <c r="C73" s="8">
        <v>4.0</v>
      </c>
      <c r="D73" s="8">
        <v>2.0</v>
      </c>
      <c r="E73" s="8" t="s">
        <v>20</v>
      </c>
      <c r="F73" s="8"/>
      <c r="G73" s="9" t="s">
        <v>270</v>
      </c>
      <c r="H73" s="10" t="s">
        <v>25</v>
      </c>
      <c r="I73" s="10" t="s">
        <v>271</v>
      </c>
      <c r="J73" s="10" t="s">
        <v>32</v>
      </c>
      <c r="K73" s="8"/>
      <c r="L73" s="8"/>
      <c r="M73" s="8"/>
      <c r="N73" s="8"/>
      <c r="O73" s="10" t="s">
        <v>46</v>
      </c>
      <c r="P73" s="11"/>
      <c r="Q73" s="11"/>
      <c r="R73" s="11"/>
      <c r="S73" s="13" t="s">
        <v>22</v>
      </c>
      <c r="T73" s="11"/>
    </row>
    <row r="74" ht="15.75" customHeight="1">
      <c r="A74" s="6" t="str">
        <f>HYPERLINK("https://devrant.com/rants/2452536","2452536")</f>
        <v>2452536</v>
      </c>
      <c r="B74" s="7">
        <v>43926.98738425926</v>
      </c>
      <c r="C74" s="8">
        <v>4.0</v>
      </c>
      <c r="D74" s="8">
        <v>2.0</v>
      </c>
      <c r="E74" s="8" t="s">
        <v>272</v>
      </c>
      <c r="F74" s="8"/>
      <c r="G74" s="9" t="s">
        <v>273</v>
      </c>
      <c r="H74" s="10" t="s">
        <v>25</v>
      </c>
      <c r="I74" s="10" t="s">
        <v>274</v>
      </c>
      <c r="J74" s="8"/>
      <c r="K74" s="8"/>
      <c r="L74" s="8"/>
      <c r="M74" s="8"/>
      <c r="N74" s="8"/>
      <c r="O74" s="10" t="s">
        <v>28</v>
      </c>
      <c r="P74" s="13" t="s">
        <v>88</v>
      </c>
      <c r="Q74" s="11"/>
      <c r="R74" s="11"/>
      <c r="S74" s="13" t="s">
        <v>22</v>
      </c>
      <c r="T74" s="11"/>
    </row>
    <row r="75" ht="15.75" customHeight="1">
      <c r="A75" s="6" t="str">
        <f>HYPERLINK("https://devrant.com/rants/2439716","2439716")</f>
        <v>2439716</v>
      </c>
      <c r="B75" s="7">
        <v>43913.37729166666</v>
      </c>
      <c r="C75" s="8">
        <v>4.0</v>
      </c>
      <c r="D75" s="8">
        <v>9.0</v>
      </c>
      <c r="E75" s="8" t="s">
        <v>275</v>
      </c>
      <c r="F75" s="8"/>
      <c r="G75" s="9" t="s">
        <v>276</v>
      </c>
      <c r="H75" s="10" t="s">
        <v>25</v>
      </c>
      <c r="I75" s="10" t="s">
        <v>277</v>
      </c>
      <c r="J75" s="8"/>
      <c r="K75" s="8"/>
      <c r="L75" s="8"/>
      <c r="M75" s="8"/>
      <c r="N75" s="8"/>
      <c r="O75" s="10" t="s">
        <v>28</v>
      </c>
      <c r="P75" s="13" t="s">
        <v>41</v>
      </c>
      <c r="Q75" s="11"/>
      <c r="R75" s="11"/>
      <c r="S75" s="13" t="s">
        <v>22</v>
      </c>
      <c r="T75" s="11"/>
    </row>
    <row r="76" ht="15.75" customHeight="1">
      <c r="A76" s="6" t="str">
        <f>HYPERLINK("https://devrant.com/rants/2419480","2419480")</f>
        <v>2419480</v>
      </c>
      <c r="B76" s="7">
        <v>43892.47452546296</v>
      </c>
      <c r="C76" s="8">
        <v>3.0</v>
      </c>
      <c r="D76" s="8">
        <v>2.0</v>
      </c>
      <c r="E76" s="8" t="s">
        <v>278</v>
      </c>
      <c r="F76" s="8"/>
      <c r="G76" s="9" t="s">
        <v>279</v>
      </c>
      <c r="H76" s="10" t="s">
        <v>25</v>
      </c>
      <c r="I76" s="10" t="s">
        <v>280</v>
      </c>
      <c r="J76" s="8"/>
      <c r="K76" s="8"/>
      <c r="L76" s="8"/>
      <c r="M76" s="8"/>
      <c r="N76" s="8"/>
      <c r="O76" s="10" t="s">
        <v>28</v>
      </c>
      <c r="P76" s="13" t="s">
        <v>41</v>
      </c>
      <c r="Q76" s="11"/>
      <c r="R76" s="11"/>
      <c r="S76" s="13" t="s">
        <v>22</v>
      </c>
      <c r="T76" s="11"/>
    </row>
    <row r="77" ht="15.75" customHeight="1">
      <c r="A77" s="6" t="str">
        <f>HYPERLINK("https://devrant.com/rants/2442476","2442476")</f>
        <v>2442476</v>
      </c>
      <c r="B77" s="7">
        <v>43916.45951388889</v>
      </c>
      <c r="C77" s="8">
        <v>3.0</v>
      </c>
      <c r="D77" s="8">
        <v>4.0</v>
      </c>
      <c r="E77" s="8" t="s">
        <v>281</v>
      </c>
      <c r="F77" s="8" t="s">
        <v>282</v>
      </c>
      <c r="G77" s="9" t="s">
        <v>283</v>
      </c>
      <c r="H77" s="10" t="s">
        <v>25</v>
      </c>
      <c r="I77" s="10" t="s">
        <v>38</v>
      </c>
      <c r="J77" s="10" t="s">
        <v>91</v>
      </c>
      <c r="K77" s="8"/>
      <c r="L77" s="8"/>
      <c r="M77" s="8"/>
      <c r="N77" s="8"/>
      <c r="O77" s="10" t="s">
        <v>46</v>
      </c>
      <c r="P77" s="11"/>
      <c r="Q77" s="11"/>
      <c r="R77" s="11"/>
      <c r="S77" s="13" t="s">
        <v>22</v>
      </c>
      <c r="T77" s="11"/>
    </row>
    <row r="78" ht="15.75" customHeight="1">
      <c r="A78" s="6" t="str">
        <f>HYPERLINK("https://devrant.com/rants/2444749","2444749")</f>
        <v>2444749</v>
      </c>
      <c r="B78" s="7">
        <v>43918.85814814815</v>
      </c>
      <c r="C78" s="8">
        <v>3.0</v>
      </c>
      <c r="D78" s="8">
        <v>2.0</v>
      </c>
      <c r="E78" s="8" t="s">
        <v>284</v>
      </c>
      <c r="F78" s="8"/>
      <c r="G78" s="9" t="s">
        <v>285</v>
      </c>
      <c r="H78" s="10" t="s">
        <v>25</v>
      </c>
      <c r="I78" s="10" t="s">
        <v>286</v>
      </c>
      <c r="J78" s="10" t="s">
        <v>287</v>
      </c>
      <c r="K78" s="10" t="s">
        <v>288</v>
      </c>
      <c r="L78" s="10" t="s">
        <v>289</v>
      </c>
      <c r="M78" s="8"/>
      <c r="N78" s="8"/>
      <c r="O78" s="10" t="s">
        <v>28</v>
      </c>
      <c r="P78" s="13" t="s">
        <v>41</v>
      </c>
      <c r="Q78" s="11"/>
      <c r="R78" s="11"/>
      <c r="S78" s="13" t="s">
        <v>22</v>
      </c>
      <c r="T78" s="11"/>
    </row>
    <row r="79" ht="15.75" customHeight="1">
      <c r="A79" s="6" t="str">
        <f>HYPERLINK("https://devrant.com/rants/2439973","2439973")</f>
        <v>2439973</v>
      </c>
      <c r="B79" s="7">
        <v>43913.67197916667</v>
      </c>
      <c r="C79" s="8">
        <v>3.0</v>
      </c>
      <c r="D79" s="8">
        <v>10.0</v>
      </c>
      <c r="E79" s="8" t="s">
        <v>20</v>
      </c>
      <c r="F79" s="8"/>
      <c r="G79" s="9" t="s">
        <v>290</v>
      </c>
      <c r="H79" s="10" t="s">
        <v>25</v>
      </c>
      <c r="I79" s="10" t="s">
        <v>291</v>
      </c>
      <c r="J79" s="10" t="s">
        <v>68</v>
      </c>
      <c r="K79" s="10" t="s">
        <v>292</v>
      </c>
      <c r="L79" s="10" t="s">
        <v>293</v>
      </c>
      <c r="M79" s="8"/>
      <c r="N79" s="8"/>
      <c r="O79" s="10" t="s">
        <v>28</v>
      </c>
      <c r="P79" s="13" t="s">
        <v>29</v>
      </c>
      <c r="Q79" s="13" t="s">
        <v>61</v>
      </c>
      <c r="R79" s="11"/>
      <c r="S79" s="13" t="s">
        <v>25</v>
      </c>
      <c r="T79" s="11"/>
    </row>
    <row r="80" ht="15.75" customHeight="1">
      <c r="A80" s="6" t="str">
        <f>HYPERLINK("https://devrant.com/rants/2435223","2435223")</f>
        <v>2435223</v>
      </c>
      <c r="B80" s="7">
        <v>43908.12994212963</v>
      </c>
      <c r="C80" s="8">
        <v>3.0</v>
      </c>
      <c r="D80" s="8">
        <v>5.0</v>
      </c>
      <c r="E80" s="8" t="s">
        <v>294</v>
      </c>
      <c r="F80" s="8"/>
      <c r="G80" s="9" t="s">
        <v>295</v>
      </c>
      <c r="H80" s="10" t="s">
        <v>25</v>
      </c>
      <c r="I80" s="10" t="s">
        <v>38</v>
      </c>
      <c r="J80" s="10" t="s">
        <v>296</v>
      </c>
      <c r="K80" s="10" t="s">
        <v>297</v>
      </c>
      <c r="L80" s="10" t="s">
        <v>298</v>
      </c>
      <c r="M80" s="8"/>
      <c r="N80" s="8"/>
      <c r="O80" s="10" t="s">
        <v>60</v>
      </c>
      <c r="P80" s="13" t="s">
        <v>41</v>
      </c>
      <c r="Q80" s="13" t="s">
        <v>61</v>
      </c>
      <c r="R80" s="11"/>
      <c r="S80" s="13" t="s">
        <v>22</v>
      </c>
      <c r="T80" s="11"/>
    </row>
    <row r="81" ht="15.75" customHeight="1">
      <c r="A81" s="6" t="str">
        <f>HYPERLINK("https://devrant.com/rants/2433076","2433076")</f>
        <v>2433076</v>
      </c>
      <c r="B81" s="7">
        <v>43906.27978009259</v>
      </c>
      <c r="C81" s="8">
        <v>3.0</v>
      </c>
      <c r="D81" s="8">
        <v>1.0</v>
      </c>
      <c r="E81" s="8" t="s">
        <v>299</v>
      </c>
      <c r="F81" s="8"/>
      <c r="G81" s="9" t="s">
        <v>300</v>
      </c>
      <c r="H81" s="10" t="s">
        <v>25</v>
      </c>
      <c r="I81" s="10" t="s">
        <v>32</v>
      </c>
      <c r="J81" s="10" t="s">
        <v>301</v>
      </c>
      <c r="K81" s="10" t="s">
        <v>302</v>
      </c>
      <c r="L81" s="8"/>
      <c r="M81" s="8"/>
      <c r="N81" s="8"/>
      <c r="O81" s="10" t="s">
        <v>28</v>
      </c>
      <c r="P81" s="13" t="s">
        <v>40</v>
      </c>
      <c r="Q81" s="11"/>
      <c r="R81" s="11"/>
      <c r="S81" s="13" t="s">
        <v>22</v>
      </c>
      <c r="T81" s="11"/>
    </row>
    <row r="82" ht="15.75" customHeight="1">
      <c r="A82" s="6" t="str">
        <f>HYPERLINK("https://devrant.com/rants/2439744","2439744")</f>
        <v>2439744</v>
      </c>
      <c r="B82" s="7">
        <v>43913.40090277778</v>
      </c>
      <c r="C82" s="8">
        <v>3.0</v>
      </c>
      <c r="D82" s="8">
        <v>3.0</v>
      </c>
      <c r="E82" s="8" t="s">
        <v>303</v>
      </c>
      <c r="F82" s="8"/>
      <c r="G82" s="9" t="s">
        <v>304</v>
      </c>
      <c r="H82" s="10" t="s">
        <v>25</v>
      </c>
      <c r="I82" s="10" t="s">
        <v>68</v>
      </c>
      <c r="J82" s="10" t="s">
        <v>305</v>
      </c>
      <c r="K82" s="10" t="s">
        <v>26</v>
      </c>
      <c r="L82" s="8"/>
      <c r="M82" s="8"/>
      <c r="N82" s="8"/>
      <c r="O82" s="10" t="s">
        <v>28</v>
      </c>
      <c r="P82" s="13" t="s">
        <v>40</v>
      </c>
      <c r="Q82" s="11"/>
      <c r="R82" s="11"/>
      <c r="S82" s="13" t="s">
        <v>22</v>
      </c>
      <c r="T82" s="11"/>
    </row>
    <row r="83" ht="15.75" customHeight="1">
      <c r="A83" s="6" t="str">
        <f>HYPERLINK("https://devrant.com/rants/2412497","2412497")</f>
        <v>2412497</v>
      </c>
      <c r="B83" s="7">
        <v>43886.03489583333</v>
      </c>
      <c r="C83" s="8">
        <v>3.0</v>
      </c>
      <c r="D83" s="8">
        <v>13.0</v>
      </c>
      <c r="E83" s="8" t="s">
        <v>35</v>
      </c>
      <c r="F83" s="8"/>
      <c r="G83" s="9" t="s">
        <v>306</v>
      </c>
      <c r="H83" s="10" t="s">
        <v>22</v>
      </c>
      <c r="I83" s="10" t="s">
        <v>84</v>
      </c>
      <c r="J83" s="8"/>
      <c r="K83" s="8"/>
      <c r="L83" s="8"/>
      <c r="M83" s="8"/>
      <c r="N83" s="8"/>
      <c r="O83" s="10" t="s">
        <v>28</v>
      </c>
      <c r="P83" s="13" t="s">
        <v>88</v>
      </c>
      <c r="Q83" s="11"/>
      <c r="R83" s="11"/>
      <c r="S83" s="13" t="s">
        <v>22</v>
      </c>
      <c r="T83" s="11"/>
    </row>
    <row r="84" ht="15.75" customHeight="1">
      <c r="A84" s="6" t="str">
        <f>HYPERLINK("https://devrant.com/rants/2432462","2432462")</f>
        <v>2432462</v>
      </c>
      <c r="B84" s="7">
        <v>43905.61145833333</v>
      </c>
      <c r="C84" s="8">
        <v>3.0</v>
      </c>
      <c r="D84" s="8">
        <v>1.0</v>
      </c>
      <c r="E84" s="8" t="s">
        <v>307</v>
      </c>
      <c r="F84" s="8"/>
      <c r="G84" s="9" t="s">
        <v>308</v>
      </c>
      <c r="H84" s="10" t="s">
        <v>25</v>
      </c>
      <c r="I84" s="10" t="s">
        <v>309</v>
      </c>
      <c r="J84" s="10" t="s">
        <v>310</v>
      </c>
      <c r="K84" s="10" t="s">
        <v>68</v>
      </c>
      <c r="L84" s="10" t="s">
        <v>311</v>
      </c>
      <c r="M84" s="8"/>
      <c r="N84" s="8"/>
      <c r="O84" s="10" t="s">
        <v>60</v>
      </c>
      <c r="P84" s="13" t="s">
        <v>47</v>
      </c>
      <c r="Q84" s="11"/>
      <c r="R84" s="11"/>
      <c r="S84" s="13" t="s">
        <v>22</v>
      </c>
      <c r="T84" s="11"/>
    </row>
    <row r="85" ht="15.75" customHeight="1">
      <c r="A85" s="6" t="str">
        <f>HYPERLINK("https://devrant.com/rants/2430739","2430739")</f>
        <v>2430739</v>
      </c>
      <c r="B85" s="7">
        <v>43903.45658564815</v>
      </c>
      <c r="C85" s="8">
        <v>2.0</v>
      </c>
      <c r="D85" s="8">
        <v>12.0</v>
      </c>
      <c r="E85" s="8" t="s">
        <v>312</v>
      </c>
      <c r="F85" s="8"/>
      <c r="G85" s="9" t="s">
        <v>313</v>
      </c>
      <c r="H85" s="10" t="s">
        <v>25</v>
      </c>
      <c r="I85" s="10" t="s">
        <v>260</v>
      </c>
      <c r="J85" s="10" t="s">
        <v>302</v>
      </c>
      <c r="K85" s="10" t="s">
        <v>314</v>
      </c>
      <c r="L85" s="8"/>
      <c r="M85" s="8"/>
      <c r="N85" s="8"/>
      <c r="O85" s="10" t="s">
        <v>46</v>
      </c>
      <c r="P85" s="11"/>
      <c r="Q85" s="11"/>
      <c r="R85" s="11"/>
      <c r="S85" s="13" t="s">
        <v>22</v>
      </c>
      <c r="T85" s="11"/>
    </row>
    <row r="86" ht="15.75" customHeight="1">
      <c r="A86" s="6" t="str">
        <f>HYPERLINK("https://devrant.com/rants/2455258","2455258")</f>
        <v>2455258</v>
      </c>
      <c r="B86" s="7">
        <v>43929.70791666667</v>
      </c>
      <c r="C86" s="8">
        <v>2.0</v>
      </c>
      <c r="D86" s="8">
        <v>2.0</v>
      </c>
      <c r="E86" s="8" t="s">
        <v>315</v>
      </c>
      <c r="F86" s="8"/>
      <c r="G86" s="9" t="s">
        <v>316</v>
      </c>
      <c r="H86" s="10" t="s">
        <v>22</v>
      </c>
      <c r="I86" s="8"/>
      <c r="J86" s="8"/>
      <c r="K86" s="8"/>
      <c r="L86" s="8"/>
      <c r="M86" s="8"/>
      <c r="N86" s="8"/>
      <c r="O86" s="8"/>
      <c r="P86" s="11"/>
      <c r="Q86" s="11"/>
      <c r="R86" s="11"/>
      <c r="S86" s="11"/>
      <c r="T86" s="11"/>
    </row>
    <row r="87" ht="15.75" customHeight="1">
      <c r="A87" s="6" t="str">
        <f>HYPERLINK("https://devrant.com/rants/2440927","2440927")</f>
        <v>2440927</v>
      </c>
      <c r="B87" s="7">
        <v>43914.65782407407</v>
      </c>
      <c r="C87" s="8">
        <v>2.0</v>
      </c>
      <c r="D87" s="8">
        <v>4.0</v>
      </c>
      <c r="E87" s="8" t="s">
        <v>317</v>
      </c>
      <c r="F87" s="8"/>
      <c r="G87" s="9" t="s">
        <v>318</v>
      </c>
      <c r="H87" s="10" t="s">
        <v>25</v>
      </c>
      <c r="I87" s="10" t="s">
        <v>319</v>
      </c>
      <c r="J87" s="10" t="s">
        <v>320</v>
      </c>
      <c r="K87" s="10" t="s">
        <v>38</v>
      </c>
      <c r="L87" s="8"/>
      <c r="M87" s="8"/>
      <c r="N87" s="8"/>
      <c r="O87" s="10" t="s">
        <v>28</v>
      </c>
      <c r="P87" s="13" t="s">
        <v>41</v>
      </c>
      <c r="Q87" s="11"/>
      <c r="R87" s="11"/>
      <c r="S87" s="13" t="s">
        <v>22</v>
      </c>
      <c r="T87" s="11"/>
    </row>
    <row r="88" ht="15.75" customHeight="1">
      <c r="A88" s="6" t="str">
        <f>HYPERLINK("https://devrant.com/rants/2434710","2434710")</f>
        <v>2434710</v>
      </c>
      <c r="B88" s="7">
        <v>43907.63224537037</v>
      </c>
      <c r="C88" s="8">
        <v>2.0</v>
      </c>
      <c r="D88" s="8">
        <v>10.0</v>
      </c>
      <c r="E88" s="8" t="s">
        <v>321</v>
      </c>
      <c r="F88" s="8" t="s">
        <v>322</v>
      </c>
      <c r="G88" s="9" t="s">
        <v>323</v>
      </c>
      <c r="H88" s="10" t="s">
        <v>25</v>
      </c>
      <c r="I88" s="10" t="s">
        <v>314</v>
      </c>
      <c r="J88" s="10" t="s">
        <v>32</v>
      </c>
      <c r="K88" s="10" t="s">
        <v>324</v>
      </c>
      <c r="L88" s="8"/>
      <c r="M88" s="8"/>
      <c r="N88" s="8"/>
      <c r="O88" s="10" t="s">
        <v>28</v>
      </c>
      <c r="P88" s="13" t="s">
        <v>41</v>
      </c>
      <c r="Q88" s="11"/>
      <c r="R88" s="11"/>
      <c r="S88" s="13" t="s">
        <v>22</v>
      </c>
      <c r="T88" s="11"/>
    </row>
    <row r="89" ht="15.75" customHeight="1">
      <c r="A89" s="6" t="str">
        <f>HYPERLINK("https://devrant.com/rants/2433023","2433023")</f>
        <v>2433023</v>
      </c>
      <c r="B89" s="7">
        <v>43906.21979166667</v>
      </c>
      <c r="C89" s="8">
        <v>2.0</v>
      </c>
      <c r="D89" s="8">
        <v>4.0</v>
      </c>
      <c r="E89" s="8" t="s">
        <v>325</v>
      </c>
      <c r="F89" s="8"/>
      <c r="G89" s="9" t="s">
        <v>326</v>
      </c>
      <c r="H89" s="10" t="s">
        <v>25</v>
      </c>
      <c r="I89" s="10" t="s">
        <v>327</v>
      </c>
      <c r="J89" s="10" t="s">
        <v>38</v>
      </c>
      <c r="K89" s="8"/>
      <c r="L89" s="8"/>
      <c r="M89" s="8"/>
      <c r="N89" s="8"/>
      <c r="O89" s="10" t="s">
        <v>46</v>
      </c>
      <c r="P89" s="11"/>
      <c r="Q89" s="11"/>
      <c r="R89" s="11"/>
      <c r="S89" s="13" t="s">
        <v>22</v>
      </c>
      <c r="T89" s="11"/>
    </row>
    <row r="90" ht="15.75" customHeight="1">
      <c r="A90" s="6" t="str">
        <f>HYPERLINK("https://devrant.com/rants/275696","275696")</f>
        <v>275696</v>
      </c>
      <c r="B90" s="7">
        <v>42681.52335648148</v>
      </c>
      <c r="C90" s="8">
        <v>2.0</v>
      </c>
      <c r="D90" s="8">
        <v>1.0</v>
      </c>
      <c r="E90" s="8" t="s">
        <v>328</v>
      </c>
      <c r="F90" s="8"/>
      <c r="G90" s="9" t="s">
        <v>329</v>
      </c>
      <c r="H90" s="10" t="s">
        <v>25</v>
      </c>
      <c r="I90" s="10" t="s">
        <v>330</v>
      </c>
      <c r="J90" s="8"/>
      <c r="K90" s="10" t="s">
        <v>331</v>
      </c>
      <c r="L90" s="8"/>
      <c r="M90" s="8"/>
      <c r="N90" s="8"/>
      <c r="O90" s="10" t="s">
        <v>46</v>
      </c>
      <c r="P90" s="11"/>
      <c r="Q90" s="11"/>
      <c r="R90" s="11"/>
      <c r="S90" s="13" t="s">
        <v>22</v>
      </c>
      <c r="T90" s="11"/>
    </row>
    <row r="91" ht="15.75" customHeight="1">
      <c r="A91" s="6" t="str">
        <f>HYPERLINK("https://devrant.com/rants/2433531","2433531")</f>
        <v>2433531</v>
      </c>
      <c r="B91" s="7">
        <v>43906.71376157407</v>
      </c>
      <c r="C91" s="8">
        <v>2.0</v>
      </c>
      <c r="D91" s="8">
        <v>2.0</v>
      </c>
      <c r="E91" s="8" t="s">
        <v>332</v>
      </c>
      <c r="F91" s="8"/>
      <c r="G91" s="9" t="s">
        <v>333</v>
      </c>
      <c r="H91" s="10" t="s">
        <v>25</v>
      </c>
      <c r="I91" s="10" t="s">
        <v>334</v>
      </c>
      <c r="J91" s="10" t="s">
        <v>335</v>
      </c>
      <c r="K91" s="8"/>
      <c r="L91" s="8"/>
      <c r="M91" s="8"/>
      <c r="N91" s="8"/>
      <c r="O91" s="10" t="s">
        <v>60</v>
      </c>
      <c r="P91" s="13" t="s">
        <v>61</v>
      </c>
      <c r="Q91" s="11"/>
      <c r="R91" s="11"/>
      <c r="S91" s="13" t="s">
        <v>22</v>
      </c>
      <c r="T91" s="11"/>
    </row>
    <row r="92" ht="15.75" customHeight="1">
      <c r="A92" s="6" t="str">
        <f>HYPERLINK("https://devrant.com/rants/2427839","2427839")</f>
        <v>2427839</v>
      </c>
      <c r="B92" s="7">
        <v>43900.524375</v>
      </c>
      <c r="C92" s="8">
        <v>1.0</v>
      </c>
      <c r="D92" s="8">
        <v>2.0</v>
      </c>
      <c r="E92" s="8" t="s">
        <v>336</v>
      </c>
      <c r="F92" s="8" t="s">
        <v>337</v>
      </c>
      <c r="G92" s="9" t="s">
        <v>338</v>
      </c>
      <c r="H92" s="10" t="s">
        <v>25</v>
      </c>
      <c r="I92" s="10" t="s">
        <v>26</v>
      </c>
      <c r="J92" s="10" t="s">
        <v>339</v>
      </c>
      <c r="K92" s="10"/>
      <c r="L92" s="8"/>
      <c r="M92" s="8"/>
      <c r="N92" s="8"/>
      <c r="O92" s="10" t="s">
        <v>60</v>
      </c>
      <c r="P92" s="13" t="s">
        <v>61</v>
      </c>
      <c r="Q92" s="11"/>
      <c r="R92" s="11"/>
      <c r="S92" s="13" t="s">
        <v>25</v>
      </c>
      <c r="T92" s="11"/>
    </row>
    <row r="93" ht="15.75" customHeight="1">
      <c r="A93" s="6" t="str">
        <f>HYPERLINK("https://devrant.com/rants/2445937","2445937")</f>
        <v>2445937</v>
      </c>
      <c r="B93" s="7">
        <v>43920.35748842593</v>
      </c>
      <c r="C93" s="8">
        <v>1.0</v>
      </c>
      <c r="D93" s="8">
        <v>4.0</v>
      </c>
      <c r="E93" s="8" t="s">
        <v>340</v>
      </c>
      <c r="F93" s="8" t="s">
        <v>341</v>
      </c>
      <c r="G93" s="9" t="s">
        <v>342</v>
      </c>
      <c r="H93" s="10" t="s">
        <v>25</v>
      </c>
      <c r="I93" s="10" t="s">
        <v>343</v>
      </c>
      <c r="J93" s="10" t="s">
        <v>344</v>
      </c>
      <c r="K93" s="10" t="s">
        <v>345</v>
      </c>
      <c r="L93" s="8"/>
      <c r="M93" s="8"/>
      <c r="N93" s="8"/>
      <c r="O93" s="10" t="s">
        <v>60</v>
      </c>
      <c r="P93" s="13" t="s">
        <v>61</v>
      </c>
      <c r="Q93" s="11"/>
      <c r="R93" s="11"/>
      <c r="S93" s="13" t="s">
        <v>22</v>
      </c>
      <c r="T93" s="11"/>
    </row>
    <row r="94" ht="15.75" customHeight="1">
      <c r="A94" s="6" t="str">
        <f>HYPERLINK("https://devrant.com/rants/2449929","2449929")</f>
        <v>2449929</v>
      </c>
      <c r="B94" s="7">
        <v>43924.12167824074</v>
      </c>
      <c r="C94" s="8">
        <v>1.0</v>
      </c>
      <c r="D94" s="8">
        <v>1.0</v>
      </c>
      <c r="E94" s="8" t="s">
        <v>147</v>
      </c>
      <c r="F94" s="8"/>
      <c r="G94" s="9" t="s">
        <v>346</v>
      </c>
      <c r="H94" s="10" t="s">
        <v>25</v>
      </c>
      <c r="I94" s="10" t="s">
        <v>26</v>
      </c>
      <c r="J94" s="10" t="s">
        <v>347</v>
      </c>
      <c r="K94" s="8"/>
      <c r="L94" s="8"/>
      <c r="M94" s="8"/>
      <c r="N94" s="8"/>
      <c r="O94" s="10" t="s">
        <v>60</v>
      </c>
      <c r="P94" s="11"/>
      <c r="Q94" s="11"/>
      <c r="R94" s="11"/>
      <c r="S94" s="13" t="s">
        <v>25</v>
      </c>
      <c r="T94" s="11"/>
    </row>
    <row r="95" ht="15.75" customHeight="1">
      <c r="A95" s="6" t="str">
        <f>HYPERLINK("https://devrant.com/rants/2445849","2445849")</f>
        <v>2445849</v>
      </c>
      <c r="B95" s="7">
        <v>43920.25802083333</v>
      </c>
      <c r="C95" s="8">
        <v>1.0</v>
      </c>
      <c r="D95" s="8">
        <v>4.0</v>
      </c>
      <c r="E95" s="8" t="s">
        <v>348</v>
      </c>
      <c r="F95" s="8"/>
      <c r="G95" s="9" t="s">
        <v>349</v>
      </c>
      <c r="H95" s="10" t="s">
        <v>25</v>
      </c>
      <c r="I95" s="10" t="s">
        <v>350</v>
      </c>
      <c r="J95" s="8"/>
      <c r="K95" s="8"/>
      <c r="L95" s="8"/>
      <c r="M95" s="8"/>
      <c r="N95" s="8"/>
      <c r="O95" s="10" t="s">
        <v>28</v>
      </c>
      <c r="P95" s="13" t="s">
        <v>29</v>
      </c>
      <c r="Q95" s="11"/>
      <c r="R95" s="11"/>
      <c r="S95" s="13" t="s">
        <v>22</v>
      </c>
      <c r="T95" s="11"/>
    </row>
    <row r="96" ht="15.75" customHeight="1">
      <c r="A96" s="6" t="str">
        <f>HYPERLINK("https://devrant.com/rants/2422860","2422860")</f>
        <v>2422860</v>
      </c>
      <c r="B96" s="7">
        <v>43894.35396990741</v>
      </c>
      <c r="C96" s="8">
        <v>1.0</v>
      </c>
      <c r="D96" s="8">
        <v>6.0</v>
      </c>
      <c r="E96" s="8" t="s">
        <v>20</v>
      </c>
      <c r="F96" s="8"/>
      <c r="G96" s="9" t="s">
        <v>351</v>
      </c>
      <c r="H96" s="10" t="s">
        <v>25</v>
      </c>
      <c r="I96" s="10" t="s">
        <v>352</v>
      </c>
      <c r="J96" s="8"/>
      <c r="K96" s="8"/>
      <c r="L96" s="8"/>
      <c r="M96" s="8"/>
      <c r="N96" s="8"/>
      <c r="O96" s="10" t="s">
        <v>46</v>
      </c>
      <c r="P96" s="11"/>
      <c r="Q96" s="11"/>
      <c r="R96" s="11"/>
      <c r="S96" s="13" t="s">
        <v>22</v>
      </c>
      <c r="T96" s="11"/>
    </row>
    <row r="97" ht="15.75" customHeight="1">
      <c r="A97" s="6" t="str">
        <f>HYPERLINK("https://devrant.com/rants/275859","275859")</f>
        <v>275859</v>
      </c>
      <c r="B97" s="7">
        <v>42681.60206018519</v>
      </c>
      <c r="C97" s="8">
        <v>1.0</v>
      </c>
      <c r="D97" s="8">
        <v>0.0</v>
      </c>
      <c r="E97" s="8" t="s">
        <v>328</v>
      </c>
      <c r="F97" s="8"/>
      <c r="G97" s="9" t="s">
        <v>353</v>
      </c>
      <c r="H97" s="10" t="s">
        <v>25</v>
      </c>
      <c r="I97" s="10" t="s">
        <v>354</v>
      </c>
      <c r="J97" s="10" t="s">
        <v>355</v>
      </c>
      <c r="K97" s="8"/>
      <c r="L97" s="8"/>
      <c r="M97" s="8"/>
      <c r="N97" s="8"/>
      <c r="O97" s="10" t="s">
        <v>46</v>
      </c>
      <c r="P97" s="11"/>
      <c r="Q97" s="11"/>
      <c r="R97" s="11"/>
      <c r="S97" s="13" t="s">
        <v>22</v>
      </c>
      <c r="T97" s="11"/>
    </row>
    <row r="98" ht="15.75" customHeight="1">
      <c r="A98" s="6" t="str">
        <f>HYPERLINK("https://devrant.com/rants/2434326","2434326")</f>
        <v>2434326</v>
      </c>
      <c r="B98" s="7">
        <v>43907.38662037037</v>
      </c>
      <c r="C98" s="8">
        <v>1.0</v>
      </c>
      <c r="D98" s="8">
        <v>0.0</v>
      </c>
      <c r="E98" s="8" t="s">
        <v>20</v>
      </c>
      <c r="F98" s="8"/>
      <c r="G98" s="9" t="s">
        <v>356</v>
      </c>
      <c r="H98" s="10" t="s">
        <v>25</v>
      </c>
      <c r="I98" s="10" t="s">
        <v>38</v>
      </c>
      <c r="J98" s="8"/>
      <c r="K98" s="8"/>
      <c r="L98" s="8"/>
      <c r="M98" s="8"/>
      <c r="N98" s="8"/>
      <c r="O98" s="10" t="s">
        <v>60</v>
      </c>
      <c r="P98" s="13" t="s">
        <v>61</v>
      </c>
      <c r="Q98" s="11"/>
      <c r="R98" s="11"/>
      <c r="S98" s="13" t="s">
        <v>22</v>
      </c>
      <c r="T98" s="11"/>
    </row>
    <row r="99" ht="15.75" customHeight="1">
      <c r="A99" s="6" t="str">
        <f>HYPERLINK("https://devrant.com/rants/2442457","2442457")</f>
        <v>2442457</v>
      </c>
      <c r="B99" s="7">
        <v>43916.44099537037</v>
      </c>
      <c r="C99" s="8">
        <v>1.0</v>
      </c>
      <c r="D99" s="8">
        <v>0.0</v>
      </c>
      <c r="E99" s="8" t="s">
        <v>357</v>
      </c>
      <c r="F99" s="8" t="s">
        <v>358</v>
      </c>
      <c r="G99" s="9" t="s">
        <v>359</v>
      </c>
      <c r="H99" s="10" t="s">
        <v>25</v>
      </c>
      <c r="I99" s="10" t="s">
        <v>26</v>
      </c>
      <c r="J99" s="8"/>
      <c r="K99" s="8"/>
      <c r="L99" s="8"/>
      <c r="M99" s="8"/>
      <c r="N99" s="8"/>
      <c r="O99" s="10" t="s">
        <v>28</v>
      </c>
      <c r="P99" s="13" t="s">
        <v>41</v>
      </c>
      <c r="Q99" s="11"/>
      <c r="R99" s="11"/>
      <c r="S99" s="11"/>
      <c r="T99" s="11"/>
    </row>
    <row r="100" ht="15.75" customHeight="1">
      <c r="A100" s="6" t="str">
        <f>HYPERLINK("https://devrant.com/rants/2449605","2449605")</f>
        <v>2449605</v>
      </c>
      <c r="B100" s="7">
        <v>43923.69773148148</v>
      </c>
      <c r="C100" s="8">
        <v>1.0</v>
      </c>
      <c r="D100" s="8">
        <v>3.0</v>
      </c>
      <c r="E100" s="8" t="s">
        <v>360</v>
      </c>
      <c r="F100" s="8"/>
      <c r="G100" s="9" t="s">
        <v>361</v>
      </c>
      <c r="H100" s="10" t="s">
        <v>25</v>
      </c>
      <c r="I100" s="10" t="s">
        <v>362</v>
      </c>
      <c r="J100" s="8"/>
      <c r="K100" s="8"/>
      <c r="L100" s="8"/>
      <c r="M100" s="8"/>
      <c r="N100" s="8"/>
      <c r="O100" s="10" t="s">
        <v>28</v>
      </c>
      <c r="P100" s="13" t="s">
        <v>29</v>
      </c>
      <c r="Q100" s="11"/>
      <c r="R100" s="11"/>
      <c r="S100" s="13" t="s">
        <v>22</v>
      </c>
      <c r="T100" s="11"/>
    </row>
    <row r="101" ht="15.75" customHeight="1">
      <c r="A101" s="6" t="str">
        <f>HYPERLINK("https://devrant.com/rants/2450932","2450932")</f>
        <v>2450932</v>
      </c>
      <c r="B101" s="7">
        <v>43925.07537037037</v>
      </c>
      <c r="C101" s="8">
        <v>0.0</v>
      </c>
      <c r="D101" s="8">
        <v>16.0</v>
      </c>
      <c r="E101" s="8" t="s">
        <v>363</v>
      </c>
      <c r="F101" s="8" t="s">
        <v>364</v>
      </c>
      <c r="G101" s="9" t="s">
        <v>365</v>
      </c>
      <c r="H101" s="10" t="s">
        <v>25</v>
      </c>
      <c r="I101" s="10" t="s">
        <v>26</v>
      </c>
      <c r="J101" s="10" t="s">
        <v>38</v>
      </c>
      <c r="K101" s="8"/>
      <c r="L101" s="8"/>
      <c r="M101" s="8"/>
      <c r="N101" s="8"/>
      <c r="O101" s="10" t="s">
        <v>46</v>
      </c>
      <c r="P101" s="11"/>
      <c r="Q101" s="11"/>
      <c r="R101" s="11"/>
      <c r="S101" s="13" t="s">
        <v>22</v>
      </c>
      <c r="T101" s="11"/>
    </row>
    <row r="102" ht="15.75" customHeight="1">
      <c r="A102" s="6" t="str">
        <f>HYPERLINK("https://devrant.com/rants/2434623","2434623")</f>
        <v>2434623</v>
      </c>
      <c r="B102" s="7">
        <v>43907.57945601852</v>
      </c>
      <c r="C102" s="8">
        <v>0.0</v>
      </c>
      <c r="D102" s="8">
        <v>1.0</v>
      </c>
      <c r="E102" s="8" t="s">
        <v>20</v>
      </c>
      <c r="F102" s="8"/>
      <c r="G102" s="9" t="s">
        <v>366</v>
      </c>
      <c r="H102" s="10" t="s">
        <v>25</v>
      </c>
      <c r="I102" s="10" t="s">
        <v>68</v>
      </c>
      <c r="J102" s="10" t="s">
        <v>367</v>
      </c>
      <c r="K102" s="8"/>
      <c r="L102" s="8"/>
      <c r="M102" s="8"/>
      <c r="N102" s="8"/>
      <c r="O102" s="10" t="s">
        <v>60</v>
      </c>
      <c r="P102" s="13" t="s">
        <v>61</v>
      </c>
      <c r="Q102" s="11"/>
      <c r="R102" s="11"/>
      <c r="S102" s="13" t="s">
        <v>22</v>
      </c>
      <c r="T102" s="11"/>
    </row>
    <row r="103" ht="15.75" customHeight="1">
      <c r="A103" s="6" t="str">
        <f>HYPERLINK("https://devrant.com/rants/2434206","2434206")</f>
        <v>2434206</v>
      </c>
      <c r="B103" s="7">
        <v>43907.32065972222</v>
      </c>
      <c r="C103" s="8">
        <v>0.0</v>
      </c>
      <c r="D103" s="8">
        <v>3.0</v>
      </c>
      <c r="E103" s="8" t="s">
        <v>368</v>
      </c>
      <c r="F103" s="8"/>
      <c r="G103" s="9" t="s">
        <v>369</v>
      </c>
      <c r="H103" s="10" t="s">
        <v>25</v>
      </c>
      <c r="I103" s="10" t="s">
        <v>26</v>
      </c>
      <c r="J103" s="10" t="s">
        <v>370</v>
      </c>
      <c r="K103" s="8"/>
      <c r="L103" s="8"/>
      <c r="M103" s="8"/>
      <c r="N103" s="8"/>
      <c r="O103" s="10" t="s">
        <v>28</v>
      </c>
      <c r="P103" s="13" t="s">
        <v>40</v>
      </c>
      <c r="Q103" s="11"/>
      <c r="R103" s="11"/>
      <c r="S103" s="13" t="s">
        <v>25</v>
      </c>
      <c r="T103" s="11"/>
    </row>
    <row r="104" ht="15.75" customHeight="1">
      <c r="A104" s="6" t="str">
        <f>HYPERLINK("https://devrant.com/rants/2433930","2433930")</f>
        <v>2433930</v>
      </c>
      <c r="B104" s="7">
        <v>43907.18623842593</v>
      </c>
      <c r="C104" s="8">
        <v>0.0</v>
      </c>
      <c r="D104" s="8">
        <v>0.0</v>
      </c>
      <c r="E104" s="8" t="s">
        <v>371</v>
      </c>
      <c r="F104" s="8"/>
      <c r="G104" s="9" t="s">
        <v>372</v>
      </c>
      <c r="H104" s="10" t="s">
        <v>25</v>
      </c>
      <c r="I104" s="10" t="s">
        <v>373</v>
      </c>
      <c r="J104" s="8"/>
      <c r="K104" s="8"/>
      <c r="L104" s="8"/>
      <c r="M104" s="8"/>
      <c r="N104" s="8"/>
      <c r="O104" s="10" t="s">
        <v>28</v>
      </c>
      <c r="P104" s="13" t="s">
        <v>41</v>
      </c>
      <c r="Q104" s="11"/>
      <c r="R104" s="11"/>
      <c r="S104" s="13" t="s">
        <v>22</v>
      </c>
      <c r="T104" s="11"/>
    </row>
    <row r="105" ht="15.75" customHeight="1">
      <c r="A105" s="6" t="str">
        <f>HYPERLINK("https://devrant.com/rants/2426117","2426117")</f>
        <v>2426117</v>
      </c>
      <c r="B105" s="7">
        <v>43898.27329861111</v>
      </c>
      <c r="C105" s="8">
        <v>203.0</v>
      </c>
      <c r="D105" s="8">
        <v>8.0</v>
      </c>
      <c r="E105" s="8" t="s">
        <v>374</v>
      </c>
      <c r="F105" s="8"/>
      <c r="G105" s="9" t="s">
        <v>375</v>
      </c>
      <c r="H105" s="10" t="s">
        <v>25</v>
      </c>
      <c r="I105" s="10" t="s">
        <v>26</v>
      </c>
      <c r="J105" s="10" t="s">
        <v>376</v>
      </c>
      <c r="K105" s="8"/>
      <c r="L105" s="8"/>
      <c r="M105" s="8"/>
      <c r="N105" s="8"/>
      <c r="O105" s="10" t="s">
        <v>60</v>
      </c>
      <c r="P105" s="13" t="s">
        <v>61</v>
      </c>
      <c r="Q105" s="11"/>
      <c r="R105" s="11"/>
      <c r="S105" s="13" t="s">
        <v>25</v>
      </c>
      <c r="T105" s="11"/>
    </row>
    <row r="106" ht="15.75" customHeight="1">
      <c r="A106" s="6" t="str">
        <f>HYPERLINK("https://devrant.com/rants/2441810","2441810")</f>
        <v>2441810</v>
      </c>
      <c r="B106" s="7">
        <v>43915.72655092592</v>
      </c>
      <c r="C106" s="8">
        <v>68.0</v>
      </c>
      <c r="D106" s="8">
        <v>17.0</v>
      </c>
      <c r="E106" s="8" t="s">
        <v>377</v>
      </c>
      <c r="F106" s="8"/>
      <c r="G106" s="9" t="s">
        <v>378</v>
      </c>
      <c r="H106" s="10" t="s">
        <v>25</v>
      </c>
      <c r="I106" s="10" t="s">
        <v>379</v>
      </c>
      <c r="J106" s="10" t="s">
        <v>380</v>
      </c>
      <c r="K106" s="10" t="s">
        <v>38</v>
      </c>
      <c r="L106" s="8"/>
      <c r="M106" s="8"/>
      <c r="N106" s="8"/>
      <c r="O106" s="10" t="s">
        <v>28</v>
      </c>
      <c r="P106" s="13" t="s">
        <v>29</v>
      </c>
      <c r="Q106" s="13" t="s">
        <v>41</v>
      </c>
      <c r="R106" s="13" t="s">
        <v>40</v>
      </c>
      <c r="S106" s="13" t="s">
        <v>22</v>
      </c>
      <c r="T106" s="11"/>
    </row>
    <row r="107" ht="15.75" customHeight="1">
      <c r="A107" s="6" t="str">
        <f>HYPERLINK("https://devrant.com/rants/2454960","2454960")</f>
        <v>2454960</v>
      </c>
      <c r="B107" s="7">
        <v>43929.38837962963</v>
      </c>
      <c r="C107" s="8">
        <v>66.0</v>
      </c>
      <c r="D107" s="8">
        <v>9.0</v>
      </c>
      <c r="E107" s="8" t="s">
        <v>85</v>
      </c>
      <c r="F107" s="8"/>
      <c r="G107" s="9" t="s">
        <v>381</v>
      </c>
      <c r="H107" s="10" t="s">
        <v>25</v>
      </c>
      <c r="I107" s="10" t="s">
        <v>382</v>
      </c>
      <c r="J107" s="8"/>
      <c r="K107" s="8"/>
      <c r="L107" s="8"/>
      <c r="M107" s="8"/>
      <c r="N107" s="8"/>
      <c r="O107" s="10" t="s">
        <v>46</v>
      </c>
      <c r="P107" s="11"/>
      <c r="Q107" s="11"/>
      <c r="R107" s="11"/>
      <c r="S107" s="13" t="s">
        <v>22</v>
      </c>
      <c r="T107" s="11"/>
    </row>
    <row r="108" ht="15.75" customHeight="1">
      <c r="A108" s="6" t="str">
        <f>HYPERLINK("https://devrant.com/rants/2431407","2431407")</f>
        <v>2431407</v>
      </c>
      <c r="B108" s="7">
        <v>43904.14540509259</v>
      </c>
      <c r="C108" s="8">
        <v>62.0</v>
      </c>
      <c r="D108" s="8">
        <v>1.0</v>
      </c>
      <c r="E108" s="8" t="s">
        <v>383</v>
      </c>
      <c r="F108" s="8" t="s">
        <v>384</v>
      </c>
      <c r="G108" s="9" t="s">
        <v>385</v>
      </c>
      <c r="H108" s="10" t="s">
        <v>25</v>
      </c>
      <c r="I108" s="10" t="s">
        <v>269</v>
      </c>
      <c r="J108" s="10" t="s">
        <v>26</v>
      </c>
      <c r="K108" s="8"/>
      <c r="L108" s="8"/>
      <c r="M108" s="8"/>
      <c r="N108" s="8"/>
      <c r="O108" s="10" t="s">
        <v>60</v>
      </c>
      <c r="P108" s="13" t="s">
        <v>61</v>
      </c>
      <c r="Q108" s="11"/>
      <c r="R108" s="11"/>
      <c r="S108" s="13" t="s">
        <v>25</v>
      </c>
      <c r="T108" s="11"/>
    </row>
    <row r="109" ht="15.75" customHeight="1">
      <c r="A109" s="6" t="str">
        <f>HYPERLINK("https://devrant.com/rants/2442505","2442505")</f>
        <v>2442505</v>
      </c>
      <c r="B109" s="7">
        <v>43916.48822916667</v>
      </c>
      <c r="C109" s="8">
        <v>59.0</v>
      </c>
      <c r="D109" s="8">
        <v>13.0</v>
      </c>
      <c r="E109" s="8" t="s">
        <v>386</v>
      </c>
      <c r="F109" s="8"/>
      <c r="G109" s="9" t="s">
        <v>387</v>
      </c>
      <c r="H109" s="10" t="s">
        <v>25</v>
      </c>
      <c r="I109" s="10" t="s">
        <v>388</v>
      </c>
      <c r="J109" s="10" t="s">
        <v>389</v>
      </c>
      <c r="K109" s="8"/>
      <c r="L109" s="8"/>
      <c r="M109" s="8"/>
      <c r="N109" s="8"/>
      <c r="O109" s="10" t="s">
        <v>28</v>
      </c>
      <c r="P109" s="13" t="s">
        <v>88</v>
      </c>
      <c r="Q109" s="11"/>
      <c r="R109" s="11"/>
      <c r="S109" s="13" t="s">
        <v>22</v>
      </c>
      <c r="T109" s="11"/>
    </row>
    <row r="110" ht="15.75" customHeight="1">
      <c r="A110" s="6" t="str">
        <f>HYPERLINK("https://devrant.com/rants/2429987","2429987")</f>
        <v>2429987</v>
      </c>
      <c r="B110" s="7">
        <v>43902.60777777778</v>
      </c>
      <c r="C110" s="8">
        <v>59.0</v>
      </c>
      <c r="D110" s="8">
        <v>6.0</v>
      </c>
      <c r="E110" s="8" t="s">
        <v>390</v>
      </c>
      <c r="F110" s="8"/>
      <c r="G110" s="9" t="s">
        <v>391</v>
      </c>
      <c r="H110" s="10" t="s">
        <v>25</v>
      </c>
      <c r="I110" s="10" t="s">
        <v>26</v>
      </c>
      <c r="J110" s="10" t="s">
        <v>392</v>
      </c>
      <c r="K110" s="8"/>
      <c r="L110" s="8"/>
      <c r="M110" s="8"/>
      <c r="N110" s="8"/>
      <c r="O110" s="10" t="s">
        <v>60</v>
      </c>
      <c r="P110" s="13" t="s">
        <v>61</v>
      </c>
      <c r="Q110" s="11"/>
      <c r="R110" s="11"/>
      <c r="S110" s="13" t="s">
        <v>25</v>
      </c>
      <c r="T110" s="11"/>
    </row>
    <row r="111" ht="15.75" customHeight="1">
      <c r="A111" s="6" t="str">
        <f>HYPERLINK("https://devrant.com/rants/2427165","2427165")</f>
        <v>2427165</v>
      </c>
      <c r="B111" s="7">
        <v>43899.6440625</v>
      </c>
      <c r="C111" s="8">
        <v>53.0</v>
      </c>
      <c r="D111" s="8">
        <v>2.0</v>
      </c>
      <c r="E111" s="8" t="s">
        <v>393</v>
      </c>
      <c r="F111" s="8"/>
      <c r="G111" s="9" t="s">
        <v>394</v>
      </c>
      <c r="H111" s="10" t="s">
        <v>25</v>
      </c>
      <c r="I111" s="10" t="s">
        <v>26</v>
      </c>
      <c r="J111" s="10" t="s">
        <v>395</v>
      </c>
      <c r="K111" s="8"/>
      <c r="L111" s="8"/>
      <c r="M111" s="8"/>
      <c r="N111" s="8"/>
      <c r="O111" s="10" t="s">
        <v>46</v>
      </c>
      <c r="P111" s="11"/>
      <c r="Q111" s="11"/>
      <c r="R111" s="11"/>
      <c r="S111" s="13" t="s">
        <v>25</v>
      </c>
      <c r="T111" s="11"/>
    </row>
    <row r="112" ht="15.75" customHeight="1">
      <c r="A112" s="6" t="str">
        <f>HYPERLINK("https://devrant.com/rants/2417560","2417560")</f>
        <v>2417560</v>
      </c>
      <c r="B112" s="7">
        <v>43890.30210648148</v>
      </c>
      <c r="C112" s="8">
        <v>51.0</v>
      </c>
      <c r="D112" s="8">
        <v>8.0</v>
      </c>
      <c r="E112" s="8" t="s">
        <v>26</v>
      </c>
      <c r="F112" s="8" t="s">
        <v>396</v>
      </c>
      <c r="G112" s="9" t="s">
        <v>397</v>
      </c>
      <c r="H112" s="10" t="s">
        <v>25</v>
      </c>
      <c r="I112" s="10" t="s">
        <v>26</v>
      </c>
      <c r="J112" s="10" t="s">
        <v>339</v>
      </c>
      <c r="K112" s="8"/>
      <c r="L112" s="8"/>
      <c r="M112" s="8"/>
      <c r="N112" s="8"/>
      <c r="O112" s="10" t="s">
        <v>60</v>
      </c>
      <c r="P112" s="13" t="s">
        <v>61</v>
      </c>
      <c r="Q112" s="11"/>
      <c r="R112" s="11"/>
      <c r="S112" s="13" t="s">
        <v>25</v>
      </c>
      <c r="T112" s="11"/>
    </row>
    <row r="113" ht="15.75" customHeight="1">
      <c r="A113" s="6" t="str">
        <f>HYPERLINK("https://devrant.com/rants/2423375","2423375")</f>
        <v>2423375</v>
      </c>
      <c r="B113" s="7">
        <v>43894.87267361111</v>
      </c>
      <c r="C113" s="8">
        <v>50.0</v>
      </c>
      <c r="D113" s="8">
        <v>4.0</v>
      </c>
      <c r="E113" s="8" t="s">
        <v>398</v>
      </c>
      <c r="F113" s="8" t="s">
        <v>399</v>
      </c>
      <c r="G113" s="9" t="s">
        <v>400</v>
      </c>
      <c r="H113" s="10" t="s">
        <v>25</v>
      </c>
      <c r="I113" s="10" t="s">
        <v>26</v>
      </c>
      <c r="J113" s="10" t="s">
        <v>401</v>
      </c>
      <c r="K113" s="8"/>
      <c r="L113" s="8"/>
      <c r="M113" s="8"/>
      <c r="N113" s="8"/>
      <c r="O113" s="10" t="s">
        <v>60</v>
      </c>
      <c r="P113" s="13" t="s">
        <v>61</v>
      </c>
      <c r="Q113" s="11"/>
      <c r="R113" s="11"/>
      <c r="S113" s="13" t="s">
        <v>25</v>
      </c>
      <c r="T113" s="11"/>
    </row>
    <row r="114" ht="15.75" customHeight="1">
      <c r="A114" s="6" t="str">
        <f>HYPERLINK("https://devrant.com/rants/2428513","2428513")</f>
        <v>2428513</v>
      </c>
      <c r="B114" s="7">
        <v>43901.31090277778</v>
      </c>
      <c r="C114" s="8">
        <v>40.0</v>
      </c>
      <c r="D114" s="8">
        <v>4.0</v>
      </c>
      <c r="E114" s="8" t="s">
        <v>402</v>
      </c>
      <c r="F114" s="8" t="s">
        <v>403</v>
      </c>
      <c r="G114" s="9" t="s">
        <v>404</v>
      </c>
      <c r="H114" s="10" t="s">
        <v>25</v>
      </c>
      <c r="I114" s="10" t="s">
        <v>26</v>
      </c>
      <c r="J114" s="10" t="s">
        <v>405</v>
      </c>
      <c r="K114" s="8"/>
      <c r="L114" s="8"/>
      <c r="M114" s="8"/>
      <c r="N114" s="8"/>
      <c r="O114" s="10" t="s">
        <v>46</v>
      </c>
      <c r="P114" s="11"/>
      <c r="Q114" s="11"/>
      <c r="R114" s="11"/>
      <c r="S114" s="13" t="s">
        <v>25</v>
      </c>
      <c r="T114" s="11"/>
    </row>
    <row r="115" ht="15.75" customHeight="1">
      <c r="A115" s="6" t="str">
        <f>HYPERLINK("https://devrant.com/rants/2427334","2427334")</f>
        <v>2427334</v>
      </c>
      <c r="B115" s="7">
        <v>43899.88148148148</v>
      </c>
      <c r="C115" s="8">
        <v>39.0</v>
      </c>
      <c r="D115" s="8">
        <v>8.0</v>
      </c>
      <c r="E115" s="8" t="s">
        <v>20</v>
      </c>
      <c r="F115" s="8"/>
      <c r="G115" s="9" t="s">
        <v>406</v>
      </c>
      <c r="H115" s="10" t="s">
        <v>25</v>
      </c>
      <c r="I115" s="10" t="s">
        <v>26</v>
      </c>
      <c r="J115" s="10" t="s">
        <v>376</v>
      </c>
      <c r="K115" s="8"/>
      <c r="L115" s="8"/>
      <c r="M115" s="8"/>
      <c r="N115" s="8"/>
      <c r="O115" s="10" t="s">
        <v>28</v>
      </c>
      <c r="P115" s="13" t="s">
        <v>29</v>
      </c>
      <c r="Q115" s="11"/>
      <c r="R115" s="11"/>
      <c r="S115" s="13" t="s">
        <v>22</v>
      </c>
      <c r="T115" s="11"/>
    </row>
    <row r="116" ht="15.75" customHeight="1">
      <c r="A116" s="6" t="str">
        <f>HYPERLINK("https://devrant.com/rants/2429150","2429150")</f>
        <v>2429150</v>
      </c>
      <c r="B116" s="7">
        <v>43901.764375</v>
      </c>
      <c r="C116" s="8">
        <v>36.0</v>
      </c>
      <c r="D116" s="8">
        <v>7.0</v>
      </c>
      <c r="E116" s="8" t="s">
        <v>407</v>
      </c>
      <c r="F116" s="8"/>
      <c r="G116" s="9" t="s">
        <v>408</v>
      </c>
      <c r="H116" s="10" t="s">
        <v>25</v>
      </c>
      <c r="I116" s="10" t="s">
        <v>26</v>
      </c>
      <c r="J116" s="10" t="s">
        <v>260</v>
      </c>
      <c r="K116" s="10" t="s">
        <v>409</v>
      </c>
      <c r="L116" s="8"/>
      <c r="M116" s="8"/>
      <c r="N116" s="8"/>
      <c r="O116" s="10" t="s">
        <v>28</v>
      </c>
      <c r="P116" s="13" t="s">
        <v>41</v>
      </c>
      <c r="Q116" s="11"/>
      <c r="R116" s="11"/>
      <c r="S116" s="13" t="s">
        <v>25</v>
      </c>
      <c r="T116" s="11"/>
    </row>
    <row r="117" ht="15.75" customHeight="1">
      <c r="A117" s="6" t="str">
        <f>HYPERLINK("https://devrant.com/rants/2416694","2416694")</f>
        <v>2416694</v>
      </c>
      <c r="B117" s="7">
        <v>43889.46737268518</v>
      </c>
      <c r="C117" s="8">
        <v>33.0</v>
      </c>
      <c r="D117" s="8">
        <v>7.0</v>
      </c>
      <c r="E117" s="8" t="s">
        <v>20</v>
      </c>
      <c r="F117" s="8"/>
      <c r="G117" s="9" t="s">
        <v>410</v>
      </c>
      <c r="H117" s="10" t="s">
        <v>25</v>
      </c>
      <c r="I117" s="10" t="s">
        <v>32</v>
      </c>
      <c r="J117" s="10" t="s">
        <v>411</v>
      </c>
      <c r="K117" s="10" t="s">
        <v>412</v>
      </c>
      <c r="L117" s="8"/>
      <c r="M117" s="8"/>
      <c r="N117" s="8"/>
      <c r="O117" s="10" t="s">
        <v>28</v>
      </c>
      <c r="P117" s="13" t="s">
        <v>41</v>
      </c>
      <c r="Q117" s="11"/>
      <c r="R117" s="11"/>
      <c r="S117" s="13" t="s">
        <v>22</v>
      </c>
      <c r="T117" s="11"/>
    </row>
    <row r="118" ht="15.75" customHeight="1">
      <c r="A118" s="6" t="str">
        <f>HYPERLINK("https://devrant.com/rants/2384619","2384619")</f>
        <v>2384619</v>
      </c>
      <c r="B118" s="7">
        <v>43859.051875</v>
      </c>
      <c r="C118" s="8">
        <v>27.0</v>
      </c>
      <c r="D118" s="8">
        <v>18.0</v>
      </c>
      <c r="E118" s="8" t="s">
        <v>413</v>
      </c>
      <c r="F118" s="8"/>
      <c r="G118" s="9" t="s">
        <v>414</v>
      </c>
      <c r="H118" s="10" t="s">
        <v>25</v>
      </c>
      <c r="I118" s="10" t="s">
        <v>45</v>
      </c>
      <c r="J118" s="10" t="s">
        <v>415</v>
      </c>
      <c r="K118" s="10" t="s">
        <v>416</v>
      </c>
      <c r="L118" s="10" t="s">
        <v>417</v>
      </c>
      <c r="M118" s="8"/>
      <c r="N118" s="8"/>
      <c r="O118" s="10" t="s">
        <v>28</v>
      </c>
      <c r="P118" s="13" t="s">
        <v>29</v>
      </c>
      <c r="Q118" s="11"/>
      <c r="R118" s="11"/>
      <c r="S118" s="13" t="s">
        <v>22</v>
      </c>
      <c r="T118" s="11"/>
    </row>
    <row r="119" ht="15.75" customHeight="1">
      <c r="A119" s="6" t="str">
        <f>HYPERLINK("https://devrant.com/rants/2427654","2427654")</f>
        <v>2427654</v>
      </c>
      <c r="B119" s="7">
        <v>43900.33407407408</v>
      </c>
      <c r="C119" s="8">
        <v>27.0</v>
      </c>
      <c r="D119" s="8">
        <v>10.0</v>
      </c>
      <c r="E119" s="8" t="s">
        <v>20</v>
      </c>
      <c r="F119" s="8"/>
      <c r="G119" s="9" t="s">
        <v>418</v>
      </c>
      <c r="H119" s="10" t="s">
        <v>25</v>
      </c>
      <c r="I119" s="10" t="s">
        <v>45</v>
      </c>
      <c r="J119" s="10" t="s">
        <v>405</v>
      </c>
      <c r="K119" s="10" t="s">
        <v>419</v>
      </c>
      <c r="L119" s="10" t="s">
        <v>420</v>
      </c>
      <c r="M119" s="8"/>
      <c r="N119" s="8"/>
      <c r="O119" s="10" t="s">
        <v>28</v>
      </c>
      <c r="P119" s="13" t="s">
        <v>29</v>
      </c>
      <c r="Q119" s="11"/>
      <c r="R119" s="11"/>
      <c r="S119" s="13" t="s">
        <v>22</v>
      </c>
      <c r="T119" s="11"/>
    </row>
    <row r="120" ht="15.75" customHeight="1">
      <c r="A120" s="6" t="str">
        <f>HYPERLINK("https://devrant.com/rants/2441809","2441809")</f>
        <v>2441809</v>
      </c>
      <c r="B120" s="7">
        <v>43915.72447916667</v>
      </c>
      <c r="C120" s="8">
        <v>25.0</v>
      </c>
      <c r="D120" s="8">
        <v>10.0</v>
      </c>
      <c r="E120" s="8" t="s">
        <v>99</v>
      </c>
      <c r="F120" s="8" t="s">
        <v>100</v>
      </c>
      <c r="G120" s="9" t="s">
        <v>101</v>
      </c>
      <c r="H120" s="10" t="s">
        <v>25</v>
      </c>
      <c r="I120" s="10" t="s">
        <v>26</v>
      </c>
      <c r="J120" s="10" t="s">
        <v>421</v>
      </c>
      <c r="K120" s="8"/>
      <c r="L120" s="8"/>
      <c r="M120" s="8"/>
      <c r="N120" s="8"/>
      <c r="O120" s="10" t="s">
        <v>46</v>
      </c>
      <c r="P120" s="13" t="s">
        <v>40</v>
      </c>
      <c r="Q120" s="11"/>
      <c r="R120" s="11"/>
      <c r="S120" s="13" t="s">
        <v>22</v>
      </c>
      <c r="T120" s="11"/>
    </row>
    <row r="121" ht="15.75" customHeight="1">
      <c r="A121" s="6" t="str">
        <f>HYPERLINK("https://devrant.com/rants/2433522","2433522")</f>
        <v>2433522</v>
      </c>
      <c r="B121" s="7">
        <v>43906.7094212963</v>
      </c>
      <c r="C121" s="8">
        <v>22.0</v>
      </c>
      <c r="D121" s="8">
        <v>13.0</v>
      </c>
      <c r="E121" s="8" t="s">
        <v>422</v>
      </c>
      <c r="F121" s="8" t="s">
        <v>423</v>
      </c>
      <c r="G121" s="9" t="s">
        <v>424</v>
      </c>
      <c r="H121" s="10" t="s">
        <v>25</v>
      </c>
      <c r="I121" s="10" t="s">
        <v>425</v>
      </c>
      <c r="J121" s="10" t="s">
        <v>426</v>
      </c>
      <c r="K121" s="8"/>
      <c r="L121" s="8"/>
      <c r="M121" s="8"/>
      <c r="N121" s="8"/>
      <c r="O121" s="10" t="s">
        <v>28</v>
      </c>
      <c r="P121" s="13" t="s">
        <v>41</v>
      </c>
      <c r="Q121" s="11"/>
      <c r="R121" s="11"/>
      <c r="S121" s="13" t="s">
        <v>22</v>
      </c>
      <c r="T121" s="11"/>
    </row>
    <row r="122" ht="15.75" customHeight="1">
      <c r="A122" s="6" t="str">
        <f>HYPERLINK("https://devrant.com/rants/2430723","2430723")</f>
        <v>2430723</v>
      </c>
      <c r="B122" s="7">
        <v>43903.44707175926</v>
      </c>
      <c r="C122" s="8">
        <v>21.0</v>
      </c>
      <c r="D122" s="8">
        <v>0.0</v>
      </c>
      <c r="E122" s="8" t="s">
        <v>427</v>
      </c>
      <c r="F122" s="8"/>
      <c r="G122" s="9" t="s">
        <v>428</v>
      </c>
      <c r="H122" s="10" t="s">
        <v>25</v>
      </c>
      <c r="I122" s="10" t="s">
        <v>26</v>
      </c>
      <c r="J122" s="10" t="s">
        <v>429</v>
      </c>
      <c r="K122" s="10" t="s">
        <v>355</v>
      </c>
      <c r="L122" s="10" t="s">
        <v>430</v>
      </c>
      <c r="M122" s="8"/>
      <c r="N122" s="8"/>
      <c r="O122" s="10" t="s">
        <v>46</v>
      </c>
      <c r="P122" s="11"/>
      <c r="Q122" s="11"/>
      <c r="R122" s="11"/>
      <c r="S122" s="13" t="s">
        <v>25</v>
      </c>
      <c r="T122" s="11"/>
    </row>
    <row r="123" ht="15.75" customHeight="1">
      <c r="A123" s="6" t="str">
        <f>HYPERLINK("https://devrant.com/rants/2437175","2437175")</f>
        <v>2437175</v>
      </c>
      <c r="B123" s="7">
        <v>43910.09027777778</v>
      </c>
      <c r="C123" s="8">
        <v>21.0</v>
      </c>
      <c r="D123" s="8">
        <v>5.0</v>
      </c>
      <c r="E123" s="8" t="s">
        <v>431</v>
      </c>
      <c r="F123" s="8"/>
      <c r="G123" s="9" t="s">
        <v>432</v>
      </c>
      <c r="H123" s="10" t="s">
        <v>25</v>
      </c>
      <c r="I123" s="10" t="s">
        <v>26</v>
      </c>
      <c r="J123" s="10" t="s">
        <v>433</v>
      </c>
      <c r="K123" s="10" t="s">
        <v>434</v>
      </c>
      <c r="L123" s="10" t="s">
        <v>435</v>
      </c>
      <c r="M123" s="8"/>
      <c r="N123" s="8"/>
      <c r="O123" s="10" t="s">
        <v>46</v>
      </c>
      <c r="P123" s="11"/>
      <c r="Q123" s="11"/>
      <c r="R123" s="11"/>
      <c r="S123" s="13" t="s">
        <v>25</v>
      </c>
      <c r="T123" s="11"/>
    </row>
    <row r="124" ht="15.75" customHeight="1">
      <c r="A124" s="6" t="str">
        <f>HYPERLINK("https://devrant.com/rants/2422962","2422962")</f>
        <v>2422962</v>
      </c>
      <c r="B124" s="7">
        <v>43894.4722800926</v>
      </c>
      <c r="C124" s="8">
        <v>19.0</v>
      </c>
      <c r="D124" s="8">
        <v>8.0</v>
      </c>
      <c r="E124" s="8" t="s">
        <v>20</v>
      </c>
      <c r="F124" s="8"/>
      <c r="G124" s="9" t="s">
        <v>436</v>
      </c>
      <c r="H124" s="10" t="s">
        <v>25</v>
      </c>
      <c r="I124" s="10" t="s">
        <v>156</v>
      </c>
      <c r="J124" s="10" t="s">
        <v>437</v>
      </c>
      <c r="K124" s="10" t="s">
        <v>438</v>
      </c>
      <c r="L124" s="10"/>
      <c r="M124" s="10" t="s">
        <v>439</v>
      </c>
      <c r="N124" s="10"/>
      <c r="O124" s="10" t="s">
        <v>28</v>
      </c>
      <c r="P124" s="13" t="s">
        <v>88</v>
      </c>
      <c r="Q124" s="11"/>
      <c r="R124" s="11"/>
      <c r="S124" s="13" t="s">
        <v>22</v>
      </c>
      <c r="T124" s="11"/>
    </row>
    <row r="125" ht="15.75" customHeight="1">
      <c r="A125" s="6" t="str">
        <f>HYPERLINK("https://devrant.com/rants/2442974","2442974")</f>
        <v>2442974</v>
      </c>
      <c r="B125" s="7">
        <v>43916.94922453703</v>
      </c>
      <c r="C125" s="8">
        <v>19.0</v>
      </c>
      <c r="D125" s="8">
        <v>4.0</v>
      </c>
      <c r="E125" s="8" t="s">
        <v>106</v>
      </c>
      <c r="F125" s="8" t="s">
        <v>107</v>
      </c>
      <c r="G125" s="9" t="s">
        <v>108</v>
      </c>
      <c r="H125" s="10" t="s">
        <v>25</v>
      </c>
      <c r="I125" s="10" t="s">
        <v>26</v>
      </c>
      <c r="J125" s="10" t="s">
        <v>440</v>
      </c>
      <c r="K125" s="8"/>
      <c r="L125" s="8"/>
      <c r="M125" s="8"/>
      <c r="N125" s="8"/>
      <c r="O125" s="10" t="s">
        <v>46</v>
      </c>
      <c r="P125" s="13" t="s">
        <v>61</v>
      </c>
      <c r="Q125" s="11"/>
      <c r="R125" s="11"/>
      <c r="S125" s="13" t="s">
        <v>25</v>
      </c>
      <c r="T125" s="11"/>
    </row>
    <row r="126" ht="15.75" customHeight="1">
      <c r="A126" s="6" t="str">
        <f>HYPERLINK("https://devrant.com/rants/2428785","2428785")</f>
        <v>2428785</v>
      </c>
      <c r="B126" s="7">
        <v>43901.46859953704</v>
      </c>
      <c r="C126" s="8">
        <v>18.0</v>
      </c>
      <c r="D126" s="8">
        <v>8.0</v>
      </c>
      <c r="E126" s="8" t="s">
        <v>441</v>
      </c>
      <c r="F126" s="8" t="s">
        <v>442</v>
      </c>
      <c r="G126" s="9" t="s">
        <v>443</v>
      </c>
      <c r="H126" s="10" t="s">
        <v>25</v>
      </c>
      <c r="I126" s="10" t="s">
        <v>38</v>
      </c>
      <c r="J126" s="8"/>
      <c r="K126" s="8"/>
      <c r="L126" s="8"/>
      <c r="M126" s="8"/>
      <c r="N126" s="8"/>
      <c r="O126" s="10" t="s">
        <v>28</v>
      </c>
      <c r="P126" s="13" t="s">
        <v>88</v>
      </c>
      <c r="Q126" s="11"/>
      <c r="R126" s="11"/>
      <c r="S126" s="13" t="s">
        <v>22</v>
      </c>
      <c r="T126" s="11"/>
    </row>
    <row r="127" ht="15.75" customHeight="1">
      <c r="A127" s="6" t="str">
        <f>HYPERLINK("https://devrant.com/rants/2410869","2410869")</f>
        <v>2410869</v>
      </c>
      <c r="B127" s="7">
        <v>43884.25857638889</v>
      </c>
      <c r="C127" s="8">
        <v>18.0</v>
      </c>
      <c r="D127" s="8">
        <v>8.0</v>
      </c>
      <c r="E127" s="8" t="s">
        <v>444</v>
      </c>
      <c r="F127" s="8"/>
      <c r="G127" s="9" t="s">
        <v>445</v>
      </c>
      <c r="H127" s="10" t="s">
        <v>25</v>
      </c>
      <c r="I127" s="10" t="s">
        <v>446</v>
      </c>
      <c r="J127" s="8"/>
      <c r="K127" s="8"/>
      <c r="L127" s="8"/>
      <c r="M127" s="8"/>
      <c r="N127" s="8"/>
      <c r="O127" s="10" t="s">
        <v>28</v>
      </c>
      <c r="P127" s="13" t="s">
        <v>29</v>
      </c>
      <c r="Q127" s="11"/>
      <c r="R127" s="11"/>
      <c r="S127" s="13" t="s">
        <v>22</v>
      </c>
      <c r="T127" s="11"/>
    </row>
    <row r="128" ht="15.75" customHeight="1">
      <c r="A128" s="6" t="str">
        <f>HYPERLINK("https://devrant.com/rants/2449935","2449935")</f>
        <v>2449935</v>
      </c>
      <c r="B128" s="7">
        <v>43924.12712962963</v>
      </c>
      <c r="C128" s="8">
        <v>18.0</v>
      </c>
      <c r="D128" s="8">
        <v>9.0</v>
      </c>
      <c r="E128" s="8" t="s">
        <v>447</v>
      </c>
      <c r="F128" s="8"/>
      <c r="G128" s="9" t="s">
        <v>448</v>
      </c>
      <c r="H128" s="10" t="s">
        <v>25</v>
      </c>
      <c r="I128" s="10" t="s">
        <v>449</v>
      </c>
      <c r="J128" s="8"/>
      <c r="K128" s="8"/>
      <c r="L128" s="8"/>
      <c r="M128" s="8"/>
      <c r="N128" s="8"/>
      <c r="O128" s="10" t="s">
        <v>28</v>
      </c>
      <c r="P128" s="13" t="s">
        <v>41</v>
      </c>
      <c r="Q128" s="13" t="s">
        <v>29</v>
      </c>
      <c r="R128" s="11"/>
      <c r="S128" s="13" t="s">
        <v>25</v>
      </c>
      <c r="T128" s="11"/>
    </row>
    <row r="129" ht="15.75" customHeight="1">
      <c r="A129" s="6" t="str">
        <f>HYPERLINK("https://devrant.com/rants/2458485","2458485")</f>
        <v>2458485</v>
      </c>
      <c r="B129" s="7">
        <v>43932.9131712963</v>
      </c>
      <c r="C129" s="8">
        <v>18.0</v>
      </c>
      <c r="D129" s="8">
        <v>7.0</v>
      </c>
      <c r="E129" s="8" t="s">
        <v>450</v>
      </c>
      <c r="F129" s="8"/>
      <c r="G129" s="9" t="s">
        <v>451</v>
      </c>
      <c r="H129" s="10" t="s">
        <v>25</v>
      </c>
      <c r="I129" s="10" t="s">
        <v>38</v>
      </c>
      <c r="J129" s="10" t="s">
        <v>64</v>
      </c>
      <c r="K129" s="10" t="s">
        <v>452</v>
      </c>
      <c r="L129" s="10" t="s">
        <v>453</v>
      </c>
      <c r="M129" s="8"/>
      <c r="N129" s="8"/>
      <c r="O129" s="10" t="s">
        <v>60</v>
      </c>
      <c r="P129" s="13" t="s">
        <v>61</v>
      </c>
      <c r="Q129" s="11"/>
      <c r="R129" s="11"/>
      <c r="S129" s="13" t="s">
        <v>22</v>
      </c>
      <c r="T129" s="11"/>
    </row>
    <row r="130" ht="15.75" customHeight="1">
      <c r="A130" s="6" t="str">
        <f>HYPERLINK("https://devrant.com/rants/2396925","2396925")</f>
        <v>2396925</v>
      </c>
      <c r="B130" s="7">
        <v>43869.94196759259</v>
      </c>
      <c r="C130" s="8">
        <v>18.0</v>
      </c>
      <c r="D130" s="8">
        <v>6.0</v>
      </c>
      <c r="E130" s="8" t="s">
        <v>114</v>
      </c>
      <c r="F130" s="8"/>
      <c r="G130" s="9" t="s">
        <v>115</v>
      </c>
      <c r="H130" s="10" t="s">
        <v>25</v>
      </c>
      <c r="I130" s="10" t="s">
        <v>454</v>
      </c>
      <c r="J130" s="8"/>
      <c r="K130" s="8"/>
      <c r="L130" s="8"/>
      <c r="M130" s="8"/>
      <c r="N130" s="8"/>
      <c r="O130" s="10" t="s">
        <v>46</v>
      </c>
      <c r="P130" s="11"/>
      <c r="Q130" s="11"/>
      <c r="R130" s="11"/>
      <c r="S130" s="13" t="s">
        <v>22</v>
      </c>
      <c r="T130" s="11"/>
    </row>
    <row r="131" ht="15.75" customHeight="1">
      <c r="A131" s="6" t="str">
        <f>HYPERLINK("https://devrant.com/rants/2425103","2425103")</f>
        <v>2425103</v>
      </c>
      <c r="B131" s="7">
        <v>43896.66083333334</v>
      </c>
      <c r="C131" s="8">
        <v>17.0</v>
      </c>
      <c r="D131" s="8">
        <v>26.0</v>
      </c>
      <c r="E131" s="8" t="s">
        <v>131</v>
      </c>
      <c r="F131" s="8"/>
      <c r="G131" s="9" t="s">
        <v>132</v>
      </c>
      <c r="H131" s="10" t="s">
        <v>25</v>
      </c>
      <c r="I131" s="10" t="s">
        <v>455</v>
      </c>
      <c r="J131" s="8"/>
      <c r="K131" s="8"/>
      <c r="L131" s="8"/>
      <c r="M131" s="8"/>
      <c r="N131" s="8"/>
      <c r="O131" s="10" t="s">
        <v>28</v>
      </c>
      <c r="P131" s="13" t="s">
        <v>29</v>
      </c>
      <c r="Q131" s="11"/>
      <c r="R131" s="11"/>
      <c r="S131" s="13" t="s">
        <v>22</v>
      </c>
      <c r="T131" s="11"/>
    </row>
    <row r="132" ht="15.75" customHeight="1">
      <c r="A132" s="6" t="str">
        <f>HYPERLINK("https://devrant.com/rants/2430482","2430482")</f>
        <v>2430482</v>
      </c>
      <c r="B132" s="7">
        <v>43903.30252314815</v>
      </c>
      <c r="C132" s="8">
        <v>16.0</v>
      </c>
      <c r="D132" s="8">
        <v>3.0</v>
      </c>
      <c r="E132" s="8" t="s">
        <v>456</v>
      </c>
      <c r="F132" s="8"/>
      <c r="G132" s="9" t="s">
        <v>457</v>
      </c>
      <c r="H132" s="10" t="s">
        <v>25</v>
      </c>
      <c r="I132" s="10" t="s">
        <v>38</v>
      </c>
      <c r="J132" s="10" t="s">
        <v>458</v>
      </c>
      <c r="K132" s="10" t="s">
        <v>459</v>
      </c>
      <c r="L132" s="10" t="s">
        <v>460</v>
      </c>
      <c r="M132" s="8"/>
      <c r="N132" s="8"/>
      <c r="O132" s="10" t="s">
        <v>28</v>
      </c>
      <c r="P132" s="13" t="s">
        <v>88</v>
      </c>
      <c r="Q132" s="11"/>
      <c r="R132" s="11"/>
      <c r="S132" s="13" t="s">
        <v>22</v>
      </c>
      <c r="T132" s="11"/>
    </row>
    <row r="133" ht="15.75" customHeight="1">
      <c r="A133" s="6" t="str">
        <f>HYPERLINK("https://devrant.com/rants/2426819","2426819")</f>
        <v>2426819</v>
      </c>
      <c r="B133" s="7">
        <v>43899.28759259259</v>
      </c>
      <c r="C133" s="8">
        <v>16.0</v>
      </c>
      <c r="D133" s="8">
        <v>8.0</v>
      </c>
      <c r="E133" s="8" t="s">
        <v>461</v>
      </c>
      <c r="F133" s="8"/>
      <c r="G133" s="9" t="s">
        <v>462</v>
      </c>
      <c r="H133" s="10" t="s">
        <v>25</v>
      </c>
      <c r="I133" s="10" t="s">
        <v>260</v>
      </c>
      <c r="J133" s="10" t="s">
        <v>463</v>
      </c>
      <c r="K133" s="8"/>
      <c r="L133" s="8"/>
      <c r="M133" s="8"/>
      <c r="N133" s="8"/>
      <c r="O133" s="10" t="s">
        <v>46</v>
      </c>
      <c r="P133" s="11"/>
      <c r="Q133" s="11"/>
      <c r="R133" s="11"/>
      <c r="S133" s="13" t="s">
        <v>22</v>
      </c>
      <c r="T133" s="11"/>
    </row>
    <row r="134" ht="15.75" customHeight="1">
      <c r="A134" s="6" t="str">
        <f>HYPERLINK("https://devrant.com/rants/2456910","2456910")</f>
        <v>2456910</v>
      </c>
      <c r="B134" s="7">
        <v>43931.31538194444</v>
      </c>
      <c r="C134" s="8">
        <v>16.0</v>
      </c>
      <c r="D134" s="8">
        <v>16.0</v>
      </c>
      <c r="E134" s="8" t="s">
        <v>464</v>
      </c>
      <c r="F134" s="8"/>
      <c r="G134" s="9" t="s">
        <v>465</v>
      </c>
      <c r="H134" s="10" t="s">
        <v>25</v>
      </c>
      <c r="I134" s="10" t="s">
        <v>466</v>
      </c>
      <c r="J134" s="10" t="s">
        <v>467</v>
      </c>
      <c r="K134" s="8"/>
      <c r="L134" s="8"/>
      <c r="M134" s="8"/>
      <c r="N134" s="8"/>
      <c r="O134" s="10" t="s">
        <v>60</v>
      </c>
      <c r="P134" s="13" t="s">
        <v>47</v>
      </c>
      <c r="Q134" s="11"/>
      <c r="R134" s="11"/>
      <c r="S134" s="13" t="s">
        <v>22</v>
      </c>
      <c r="T134" s="11"/>
    </row>
    <row r="135" ht="15.75" customHeight="1">
      <c r="A135" s="6" t="str">
        <f>HYPERLINK("https://devrant.com/rants/2454468","2454468")</f>
        <v>2454468</v>
      </c>
      <c r="B135" s="7">
        <v>43928.82278935185</v>
      </c>
      <c r="C135" s="8">
        <v>15.0</v>
      </c>
      <c r="D135" s="8">
        <v>7.0</v>
      </c>
      <c r="E135" s="8" t="s">
        <v>468</v>
      </c>
      <c r="F135" s="8"/>
      <c r="G135" s="9" t="s">
        <v>469</v>
      </c>
      <c r="H135" s="10" t="s">
        <v>25</v>
      </c>
      <c r="I135" s="10" t="s">
        <v>470</v>
      </c>
      <c r="J135" s="8"/>
      <c r="K135" s="8"/>
      <c r="L135" s="8"/>
      <c r="M135" s="8"/>
      <c r="N135" s="8"/>
      <c r="O135" s="10" t="s">
        <v>28</v>
      </c>
      <c r="P135" s="13" t="s">
        <v>61</v>
      </c>
      <c r="Q135" s="11"/>
      <c r="R135" s="11"/>
      <c r="S135" s="13" t="s">
        <v>22</v>
      </c>
      <c r="T135" s="11"/>
    </row>
    <row r="136" ht="15.75" customHeight="1">
      <c r="A136" s="6" t="str">
        <f>HYPERLINK("https://devrant.com/rants/2426695","2426695")</f>
        <v>2426695</v>
      </c>
      <c r="B136" s="7">
        <v>43899.10394675926</v>
      </c>
      <c r="C136" s="8">
        <v>14.0</v>
      </c>
      <c r="D136" s="8">
        <v>4.0</v>
      </c>
      <c r="E136" s="8" t="s">
        <v>471</v>
      </c>
      <c r="F136" s="8"/>
      <c r="G136" s="9" t="s">
        <v>472</v>
      </c>
      <c r="H136" s="10" t="s">
        <v>25</v>
      </c>
      <c r="I136" s="10" t="s">
        <v>473</v>
      </c>
      <c r="J136" s="10" t="s">
        <v>474</v>
      </c>
      <c r="K136" s="10" t="s">
        <v>475</v>
      </c>
      <c r="L136" s="10"/>
      <c r="M136" s="8"/>
      <c r="N136" s="8"/>
      <c r="O136" s="10" t="s">
        <v>28</v>
      </c>
      <c r="P136" s="13" t="s">
        <v>29</v>
      </c>
      <c r="Q136" s="11"/>
      <c r="R136" s="11"/>
      <c r="S136" s="13" t="s">
        <v>22</v>
      </c>
      <c r="T136" s="11"/>
    </row>
    <row r="137" ht="15.75" customHeight="1">
      <c r="A137" s="6" t="str">
        <f>HYPERLINK("https://devrant.com/rants/2433336","2433336")</f>
        <v>2433336</v>
      </c>
      <c r="B137" s="7">
        <v>43906.52515046296</v>
      </c>
      <c r="C137" s="8">
        <v>14.0</v>
      </c>
      <c r="D137" s="8">
        <v>2.0</v>
      </c>
      <c r="E137" s="8" t="s">
        <v>476</v>
      </c>
      <c r="F137" s="8"/>
      <c r="G137" s="9" t="s">
        <v>477</v>
      </c>
      <c r="H137" s="10" t="s">
        <v>22</v>
      </c>
      <c r="I137" s="8"/>
      <c r="J137" s="8"/>
      <c r="K137" s="8"/>
      <c r="L137" s="8"/>
      <c r="M137" s="8"/>
      <c r="N137" s="8"/>
      <c r="O137" s="8"/>
      <c r="P137" s="11"/>
      <c r="Q137" s="11"/>
      <c r="R137" s="11"/>
      <c r="S137" s="11"/>
      <c r="T137" s="11"/>
    </row>
    <row r="138" ht="15.75" customHeight="1">
      <c r="A138" s="6" t="str">
        <f>HYPERLINK("https://devrant.com/rants/2439463","2439463")</f>
        <v>2439463</v>
      </c>
      <c r="B138" s="7">
        <v>43913.04550925926</v>
      </c>
      <c r="C138" s="8">
        <v>14.0</v>
      </c>
      <c r="D138" s="8">
        <v>2.0</v>
      </c>
      <c r="E138" s="8" t="s">
        <v>209</v>
      </c>
      <c r="F138" s="8"/>
      <c r="G138" s="9" t="s">
        <v>478</v>
      </c>
      <c r="H138" s="10" t="s">
        <v>25</v>
      </c>
      <c r="I138" s="10" t="s">
        <v>479</v>
      </c>
      <c r="J138" s="10" t="s">
        <v>480</v>
      </c>
      <c r="K138" s="8"/>
      <c r="L138" s="8"/>
      <c r="M138" s="8"/>
      <c r="N138" s="8"/>
      <c r="O138" s="10" t="s">
        <v>60</v>
      </c>
      <c r="P138" s="13" t="s">
        <v>61</v>
      </c>
      <c r="Q138" s="11"/>
      <c r="R138" s="11"/>
      <c r="S138" s="13" t="s">
        <v>22</v>
      </c>
      <c r="T138" s="11"/>
    </row>
    <row r="139" ht="15.75" customHeight="1">
      <c r="A139" s="6" t="str">
        <f>HYPERLINK("https://devrant.com/rants/2438831","2438831")</f>
        <v>2438831</v>
      </c>
      <c r="B139" s="7">
        <v>43912.14064814815</v>
      </c>
      <c r="C139" s="8">
        <v>14.0</v>
      </c>
      <c r="D139" s="8">
        <v>10.0</v>
      </c>
      <c r="E139" s="8" t="s">
        <v>481</v>
      </c>
      <c r="F139" s="8"/>
      <c r="G139" s="9" t="s">
        <v>482</v>
      </c>
      <c r="H139" s="10" t="s">
        <v>25</v>
      </c>
      <c r="I139" s="10" t="s">
        <v>483</v>
      </c>
      <c r="J139" s="10" t="s">
        <v>484</v>
      </c>
      <c r="K139" s="10" t="s">
        <v>485</v>
      </c>
      <c r="L139" s="10" t="s">
        <v>486</v>
      </c>
      <c r="M139" s="10" t="s">
        <v>487</v>
      </c>
      <c r="N139" s="10"/>
      <c r="O139" s="10" t="s">
        <v>28</v>
      </c>
      <c r="P139" s="11"/>
      <c r="Q139" s="11"/>
      <c r="R139" s="11"/>
      <c r="S139" s="13" t="s">
        <v>22</v>
      </c>
      <c r="T139" s="11"/>
    </row>
    <row r="140" ht="15.75" customHeight="1">
      <c r="A140" s="6" t="str">
        <f>HYPERLINK("https://devrant.com/rants/2429552","2429552")</f>
        <v>2429552</v>
      </c>
      <c r="B140" s="7">
        <v>43902.23377314815</v>
      </c>
      <c r="C140" s="8">
        <v>13.0</v>
      </c>
      <c r="D140" s="8">
        <v>0.0</v>
      </c>
      <c r="E140" s="8" t="s">
        <v>106</v>
      </c>
      <c r="F140" s="8" t="s">
        <v>488</v>
      </c>
      <c r="G140" s="9"/>
      <c r="H140" s="10" t="s">
        <v>25</v>
      </c>
      <c r="I140" s="10" t="s">
        <v>26</v>
      </c>
      <c r="J140" s="10" t="s">
        <v>489</v>
      </c>
      <c r="K140" s="8"/>
      <c r="L140" s="8"/>
      <c r="M140" s="8"/>
      <c r="N140" s="8"/>
      <c r="O140" s="10" t="s">
        <v>28</v>
      </c>
      <c r="P140" s="11"/>
      <c r="Q140" s="11"/>
      <c r="R140" s="11"/>
      <c r="S140" s="13" t="s">
        <v>25</v>
      </c>
      <c r="T140" s="11"/>
    </row>
    <row r="141" ht="15.75" customHeight="1">
      <c r="A141" s="6" t="str">
        <f>HYPERLINK("https://devrant.com/rants/2427288","2427288")</f>
        <v>2427288</v>
      </c>
      <c r="B141" s="7">
        <v>43899.80684027778</v>
      </c>
      <c r="C141" s="8">
        <v>13.0</v>
      </c>
      <c r="D141" s="8">
        <v>2.0</v>
      </c>
      <c r="E141" s="8" t="s">
        <v>138</v>
      </c>
      <c r="F141" s="8"/>
      <c r="G141" s="9" t="s">
        <v>490</v>
      </c>
      <c r="H141" s="10" t="s">
        <v>25</v>
      </c>
      <c r="I141" s="10" t="s">
        <v>491</v>
      </c>
      <c r="J141" s="10" t="s">
        <v>492</v>
      </c>
      <c r="K141" s="8"/>
      <c r="L141" s="8"/>
      <c r="M141" s="8"/>
      <c r="N141" s="8"/>
      <c r="O141" s="10" t="s">
        <v>46</v>
      </c>
      <c r="P141" s="11"/>
      <c r="Q141" s="11"/>
      <c r="R141" s="11"/>
      <c r="S141" s="13" t="s">
        <v>22</v>
      </c>
      <c r="T141" s="11"/>
    </row>
    <row r="142" ht="15.75" customHeight="1">
      <c r="A142" s="6" t="str">
        <f>HYPERLINK("https://devrant.com/rants/2439933","2439933")</f>
        <v>2439933</v>
      </c>
      <c r="B142" s="7">
        <v>43913.62672453704</v>
      </c>
      <c r="C142" s="8">
        <v>13.0</v>
      </c>
      <c r="D142" s="8">
        <v>6.0</v>
      </c>
      <c r="E142" s="8" t="s">
        <v>20</v>
      </c>
      <c r="F142" s="8"/>
      <c r="G142" s="9" t="s">
        <v>493</v>
      </c>
      <c r="H142" s="10" t="s">
        <v>25</v>
      </c>
      <c r="I142" s="10" t="s">
        <v>494</v>
      </c>
      <c r="J142" s="10" t="s">
        <v>495</v>
      </c>
      <c r="K142" s="10" t="s">
        <v>425</v>
      </c>
      <c r="L142" s="8"/>
      <c r="M142" s="8"/>
      <c r="N142" s="8"/>
      <c r="O142" s="10" t="s">
        <v>28</v>
      </c>
      <c r="P142" s="13" t="s">
        <v>41</v>
      </c>
      <c r="Q142" s="13" t="s">
        <v>88</v>
      </c>
      <c r="R142" s="11"/>
      <c r="S142" s="13" t="s">
        <v>22</v>
      </c>
      <c r="T142" s="11"/>
    </row>
    <row r="143" ht="15.75" customHeight="1">
      <c r="A143" s="6" t="str">
        <f>HYPERLINK("https://devrant.com/rants/2431940","2431940")</f>
        <v>2431940</v>
      </c>
      <c r="B143" s="7">
        <v>43904.88020833334</v>
      </c>
      <c r="C143" s="8">
        <v>13.0</v>
      </c>
      <c r="D143" s="8">
        <v>0.0</v>
      </c>
      <c r="E143" s="8" t="s">
        <v>496</v>
      </c>
      <c r="F143" s="8"/>
      <c r="G143" s="9" t="s">
        <v>497</v>
      </c>
      <c r="H143" s="10" t="s">
        <v>25</v>
      </c>
      <c r="I143" s="10" t="s">
        <v>32</v>
      </c>
      <c r="J143" s="10" t="s">
        <v>249</v>
      </c>
      <c r="K143" s="8"/>
      <c r="L143" s="8"/>
      <c r="M143" s="8"/>
      <c r="N143" s="8"/>
      <c r="O143" s="10" t="s">
        <v>60</v>
      </c>
      <c r="P143" s="13" t="s">
        <v>61</v>
      </c>
      <c r="Q143" s="11"/>
      <c r="R143" s="11"/>
      <c r="S143" s="13" t="s">
        <v>22</v>
      </c>
      <c r="T143" s="11"/>
    </row>
    <row r="144" ht="15.75" customHeight="1">
      <c r="A144" s="6" t="str">
        <f>HYPERLINK("https://devrant.com/rants/2440005","2440005")</f>
        <v>2440005</v>
      </c>
      <c r="B144" s="7">
        <v>43913.70210648148</v>
      </c>
      <c r="C144" s="8">
        <v>13.0</v>
      </c>
      <c r="D144" s="8">
        <v>8.0</v>
      </c>
      <c r="E144" s="8" t="s">
        <v>498</v>
      </c>
      <c r="F144" s="8"/>
      <c r="G144" s="9" t="s">
        <v>499</v>
      </c>
      <c r="H144" s="10" t="s">
        <v>25</v>
      </c>
      <c r="I144" s="10" t="s">
        <v>500</v>
      </c>
      <c r="J144" s="10" t="s">
        <v>501</v>
      </c>
      <c r="K144" s="8"/>
      <c r="L144" s="8"/>
      <c r="M144" s="8"/>
      <c r="N144" s="8"/>
      <c r="O144" s="10" t="s">
        <v>28</v>
      </c>
      <c r="P144" s="13" t="s">
        <v>29</v>
      </c>
      <c r="Q144" s="11"/>
      <c r="R144" s="11"/>
      <c r="S144" s="13" t="s">
        <v>22</v>
      </c>
      <c r="T144" s="11"/>
    </row>
    <row r="145" ht="15.75" customHeight="1">
      <c r="A145" s="6" t="str">
        <f>HYPERLINK("https://devrant.com/rants/2438737","2438737")</f>
        <v>2438737</v>
      </c>
      <c r="B145" s="7">
        <v>43911.94355324074</v>
      </c>
      <c r="C145" s="8">
        <v>12.0</v>
      </c>
      <c r="D145" s="8">
        <v>1.0</v>
      </c>
      <c r="E145" s="8" t="s">
        <v>413</v>
      </c>
      <c r="F145" s="8"/>
      <c r="G145" s="9" t="s">
        <v>502</v>
      </c>
      <c r="H145" s="10" t="s">
        <v>25</v>
      </c>
      <c r="I145" s="10" t="s">
        <v>503</v>
      </c>
      <c r="J145" s="8"/>
      <c r="K145" s="8"/>
      <c r="L145" s="8"/>
      <c r="M145" s="8"/>
      <c r="N145" s="8"/>
      <c r="O145" s="10" t="s">
        <v>46</v>
      </c>
      <c r="P145" s="13" t="s">
        <v>40</v>
      </c>
      <c r="Q145" s="11"/>
      <c r="R145" s="11"/>
      <c r="S145" s="13" t="s">
        <v>22</v>
      </c>
      <c r="T145" s="11"/>
    </row>
    <row r="146" ht="15.75" customHeight="1">
      <c r="A146" s="6" t="str">
        <f>HYPERLINK("https://devrant.com/rants/2436125","2436125")</f>
        <v>2436125</v>
      </c>
      <c r="B146" s="7">
        <v>43909.19548611111</v>
      </c>
      <c r="C146" s="8">
        <v>12.0</v>
      </c>
      <c r="D146" s="8">
        <v>1.0</v>
      </c>
      <c r="E146" s="8" t="s">
        <v>504</v>
      </c>
      <c r="F146" s="8" t="s">
        <v>505</v>
      </c>
      <c r="G146" s="9" t="s">
        <v>506</v>
      </c>
      <c r="H146" s="10" t="s">
        <v>25</v>
      </c>
      <c r="I146" s="10" t="s">
        <v>26</v>
      </c>
      <c r="J146" s="10" t="s">
        <v>507</v>
      </c>
      <c r="K146" s="10" t="s">
        <v>508</v>
      </c>
      <c r="L146" s="8"/>
      <c r="M146" s="8"/>
      <c r="N146" s="8"/>
      <c r="O146" s="10" t="s">
        <v>46</v>
      </c>
      <c r="P146" s="13" t="s">
        <v>40</v>
      </c>
      <c r="Q146" s="11"/>
      <c r="R146" s="11"/>
      <c r="S146" s="13" t="s">
        <v>25</v>
      </c>
      <c r="T146" s="11"/>
    </row>
    <row r="147" ht="15.75" customHeight="1">
      <c r="A147" s="6" t="str">
        <f>HYPERLINK("https://devrant.com/rants/2410454","2410454")</f>
        <v>2410454</v>
      </c>
      <c r="B147" s="7">
        <v>43883.6006712963</v>
      </c>
      <c r="C147" s="8">
        <v>12.0</v>
      </c>
      <c r="D147" s="8">
        <v>3.0</v>
      </c>
      <c r="E147" s="8" t="s">
        <v>509</v>
      </c>
      <c r="F147" s="8"/>
      <c r="G147" s="9" t="s">
        <v>510</v>
      </c>
      <c r="H147" s="10" t="s">
        <v>25</v>
      </c>
      <c r="I147" s="10" t="s">
        <v>479</v>
      </c>
      <c r="J147" s="10" t="s">
        <v>511</v>
      </c>
      <c r="K147" s="8"/>
      <c r="L147" s="8"/>
      <c r="M147" s="8"/>
      <c r="N147" s="8"/>
      <c r="O147" s="10" t="s">
        <v>28</v>
      </c>
      <c r="P147" s="13" t="s">
        <v>41</v>
      </c>
      <c r="Q147" s="11"/>
      <c r="R147" s="11"/>
      <c r="S147" s="13" t="s">
        <v>25</v>
      </c>
      <c r="T147" s="11"/>
    </row>
    <row r="148" ht="15.75" customHeight="1">
      <c r="A148" s="6" t="str">
        <f>HYPERLINK("https://devrant.com/rants/2439255","2439255")</f>
        <v>2439255</v>
      </c>
      <c r="B148" s="7">
        <v>43912.7268287037</v>
      </c>
      <c r="C148" s="8">
        <v>12.0</v>
      </c>
      <c r="D148" s="8">
        <v>6.0</v>
      </c>
      <c r="E148" s="8" t="s">
        <v>512</v>
      </c>
      <c r="F148" s="8"/>
      <c r="G148" s="9" t="s">
        <v>513</v>
      </c>
      <c r="H148" s="10" t="s">
        <v>25</v>
      </c>
      <c r="I148" s="10" t="s">
        <v>32</v>
      </c>
      <c r="J148" s="10" t="s">
        <v>514</v>
      </c>
      <c r="K148" s="10" t="s">
        <v>515</v>
      </c>
      <c r="L148" s="8"/>
      <c r="M148" s="8"/>
      <c r="N148" s="8"/>
      <c r="O148" s="10" t="s">
        <v>46</v>
      </c>
      <c r="P148" s="13" t="s">
        <v>29</v>
      </c>
      <c r="Q148" s="11"/>
      <c r="R148" s="11"/>
      <c r="S148" s="13" t="s">
        <v>22</v>
      </c>
      <c r="T148" s="11"/>
    </row>
    <row r="149" ht="15.75" customHeight="1">
      <c r="A149" s="6" t="str">
        <f>HYPERLINK("https://devrant.com/rants/2386920","2386920")</f>
        <v>2386920</v>
      </c>
      <c r="B149" s="7">
        <v>43860.97043981482</v>
      </c>
      <c r="C149" s="8">
        <v>12.0</v>
      </c>
      <c r="D149" s="8">
        <v>10.0</v>
      </c>
      <c r="E149" s="8" t="s">
        <v>516</v>
      </c>
      <c r="F149" s="8" t="s">
        <v>517</v>
      </c>
      <c r="G149" s="9" t="s">
        <v>518</v>
      </c>
      <c r="H149" s="10" t="s">
        <v>25</v>
      </c>
      <c r="I149" s="10" t="s">
        <v>519</v>
      </c>
      <c r="J149" s="10" t="s">
        <v>134</v>
      </c>
      <c r="K149" s="8"/>
      <c r="L149" s="8"/>
      <c r="M149" s="8"/>
      <c r="N149" s="8"/>
      <c r="O149" s="10" t="s">
        <v>46</v>
      </c>
      <c r="P149" s="11"/>
      <c r="Q149" s="11"/>
      <c r="R149" s="11"/>
      <c r="S149" s="13" t="s">
        <v>22</v>
      </c>
      <c r="T149" s="11"/>
    </row>
    <row r="150" ht="15.75" customHeight="1">
      <c r="A150" s="6" t="str">
        <f>HYPERLINK("https://devrant.com/rants/2435483","2435483")</f>
        <v>2435483</v>
      </c>
      <c r="B150" s="7">
        <v>43908.38089120371</v>
      </c>
      <c r="C150" s="8">
        <v>11.0</v>
      </c>
      <c r="D150" s="8">
        <v>0.0</v>
      </c>
      <c r="E150" s="8" t="s">
        <v>520</v>
      </c>
      <c r="F150" s="8"/>
      <c r="G150" s="9" t="s">
        <v>521</v>
      </c>
      <c r="H150" s="10" t="s">
        <v>25</v>
      </c>
      <c r="I150" s="10" t="s">
        <v>522</v>
      </c>
      <c r="J150" s="10" t="s">
        <v>523</v>
      </c>
      <c r="K150" s="10" t="s">
        <v>524</v>
      </c>
      <c r="L150" s="10" t="s">
        <v>130</v>
      </c>
      <c r="M150" s="8"/>
      <c r="N150" s="8"/>
      <c r="O150" s="10" t="s">
        <v>60</v>
      </c>
      <c r="P150" s="13" t="s">
        <v>61</v>
      </c>
      <c r="Q150" s="11"/>
      <c r="R150" s="11"/>
      <c r="S150" s="13" t="s">
        <v>22</v>
      </c>
      <c r="T150" s="11"/>
    </row>
    <row r="151" ht="15.75" customHeight="1">
      <c r="A151" s="6" t="str">
        <f>HYPERLINK("https://devrant.com/rants/2439099","2439099")</f>
        <v>2439099</v>
      </c>
      <c r="B151" s="7">
        <v>43912.50243055556</v>
      </c>
      <c r="C151" s="8">
        <v>11.0</v>
      </c>
      <c r="D151" s="8">
        <v>6.0</v>
      </c>
      <c r="E151" s="8" t="s">
        <v>167</v>
      </c>
      <c r="F151" s="8"/>
      <c r="G151" s="9" t="s">
        <v>168</v>
      </c>
      <c r="H151" s="10" t="s">
        <v>25</v>
      </c>
      <c r="I151" s="10" t="s">
        <v>32</v>
      </c>
      <c r="J151" s="10" t="s">
        <v>64</v>
      </c>
      <c r="K151" s="10" t="s">
        <v>169</v>
      </c>
      <c r="L151" s="8"/>
      <c r="M151" s="8"/>
      <c r="N151" s="8"/>
      <c r="O151" s="10" t="s">
        <v>28</v>
      </c>
      <c r="P151" s="13" t="s">
        <v>29</v>
      </c>
      <c r="Q151" s="11"/>
      <c r="R151" s="11"/>
      <c r="S151" s="13" t="s">
        <v>22</v>
      </c>
      <c r="T151" s="11"/>
    </row>
    <row r="152" ht="15.75" customHeight="1">
      <c r="A152" s="6" t="str">
        <f>HYPERLINK("https://devrant.com/rants/2430918","2430918")</f>
        <v>2430918</v>
      </c>
      <c r="B152" s="7">
        <v>43903.59427083333</v>
      </c>
      <c r="C152" s="8">
        <v>11.0</v>
      </c>
      <c r="D152" s="8">
        <v>2.0</v>
      </c>
      <c r="E152" s="8" t="s">
        <v>525</v>
      </c>
      <c r="F152" s="8" t="s">
        <v>526</v>
      </c>
      <c r="G152" s="9" t="s">
        <v>527</v>
      </c>
      <c r="H152" s="10" t="s">
        <v>25</v>
      </c>
      <c r="I152" s="10" t="s">
        <v>528</v>
      </c>
      <c r="J152" s="10" t="s">
        <v>26</v>
      </c>
      <c r="K152" s="8"/>
      <c r="L152" s="8"/>
      <c r="M152" s="8"/>
      <c r="N152" s="8"/>
      <c r="O152" s="10" t="s">
        <v>46</v>
      </c>
      <c r="P152" s="13" t="s">
        <v>61</v>
      </c>
      <c r="Q152" s="11"/>
      <c r="R152" s="11"/>
      <c r="S152" s="13" t="s">
        <v>25</v>
      </c>
      <c r="T152" s="11"/>
    </row>
    <row r="153" ht="15.75" customHeight="1">
      <c r="A153" s="6" t="str">
        <f>HYPERLINK("https://devrant.com/rants/2426511","2426511")</f>
        <v>2426511</v>
      </c>
      <c r="B153" s="7">
        <v>43898.870625</v>
      </c>
      <c r="C153" s="8">
        <v>11.0</v>
      </c>
      <c r="D153" s="8">
        <v>4.0</v>
      </c>
      <c r="E153" s="8" t="s">
        <v>20</v>
      </c>
      <c r="F153" s="8"/>
      <c r="G153" s="9" t="s">
        <v>529</v>
      </c>
      <c r="H153" s="10" t="s">
        <v>25</v>
      </c>
      <c r="I153" s="10" t="s">
        <v>38</v>
      </c>
      <c r="J153" s="10" t="s">
        <v>489</v>
      </c>
      <c r="K153" s="8"/>
      <c r="L153" s="8"/>
      <c r="M153" s="8"/>
      <c r="N153" s="8"/>
      <c r="O153" s="10" t="s">
        <v>46</v>
      </c>
      <c r="P153" s="11"/>
      <c r="Q153" s="11"/>
      <c r="R153" s="11"/>
      <c r="S153" s="13" t="s">
        <v>22</v>
      </c>
      <c r="T153" s="11"/>
    </row>
    <row r="154" ht="15.75" customHeight="1">
      <c r="A154" s="6" t="str">
        <f>HYPERLINK("https://devrant.com/rants/2426749","2426749")</f>
        <v>2426749</v>
      </c>
      <c r="B154" s="7">
        <v>43899.18190972223</v>
      </c>
      <c r="C154" s="8">
        <v>11.0</v>
      </c>
      <c r="D154" s="8">
        <v>4.0</v>
      </c>
      <c r="E154" s="8" t="s">
        <v>35</v>
      </c>
      <c r="F154" s="8"/>
      <c r="G154" s="9" t="s">
        <v>530</v>
      </c>
      <c r="H154" s="10" t="s">
        <v>22</v>
      </c>
      <c r="I154" s="8"/>
      <c r="J154" s="8"/>
      <c r="K154" s="8"/>
      <c r="L154" s="8"/>
      <c r="M154" s="8"/>
      <c r="N154" s="8"/>
      <c r="O154" s="8"/>
      <c r="P154" s="11"/>
      <c r="Q154" s="11"/>
      <c r="R154" s="11"/>
      <c r="S154" s="11"/>
      <c r="T154" s="11"/>
    </row>
    <row r="155" ht="15.75" customHeight="1">
      <c r="A155" s="6" t="str">
        <f>HYPERLINK("https://devrant.com/rants/2429182","2429182")</f>
        <v>2429182</v>
      </c>
      <c r="B155" s="7">
        <v>43901.79155092593</v>
      </c>
      <c r="C155" s="8">
        <v>11.0</v>
      </c>
      <c r="D155" s="8">
        <v>5.0</v>
      </c>
      <c r="E155" s="8" t="s">
        <v>138</v>
      </c>
      <c r="F155" s="8"/>
      <c r="G155" s="9" t="s">
        <v>531</v>
      </c>
      <c r="H155" s="10" t="s">
        <v>25</v>
      </c>
      <c r="I155" s="10" t="s">
        <v>266</v>
      </c>
      <c r="J155" s="10" t="s">
        <v>532</v>
      </c>
      <c r="K155" s="10" t="s">
        <v>84</v>
      </c>
      <c r="L155" s="8"/>
      <c r="M155" s="8"/>
      <c r="N155" s="8"/>
      <c r="O155" s="10" t="s">
        <v>46</v>
      </c>
      <c r="P155" s="13" t="s">
        <v>61</v>
      </c>
      <c r="Q155" s="11"/>
      <c r="R155" s="11"/>
      <c r="S155" s="13" t="s">
        <v>22</v>
      </c>
      <c r="T155" s="11"/>
    </row>
    <row r="156" ht="15.75" customHeight="1">
      <c r="A156" s="6" t="str">
        <f>HYPERLINK("https://devrant.com/rants/2435919","2435919")</f>
        <v>2435919</v>
      </c>
      <c r="B156" s="7">
        <v>43908.80670138889</v>
      </c>
      <c r="C156" s="8">
        <v>11.0</v>
      </c>
      <c r="D156" s="8">
        <v>14.0</v>
      </c>
      <c r="E156" s="8" t="s">
        <v>533</v>
      </c>
      <c r="F156" s="8"/>
      <c r="G156" s="9" t="s">
        <v>534</v>
      </c>
      <c r="H156" s="10" t="s">
        <v>25</v>
      </c>
      <c r="I156" s="10" t="s">
        <v>535</v>
      </c>
      <c r="J156" s="10" t="s">
        <v>536</v>
      </c>
      <c r="K156" s="10" t="s">
        <v>84</v>
      </c>
      <c r="L156" s="8"/>
      <c r="M156" s="8"/>
      <c r="N156" s="8"/>
      <c r="O156" s="10" t="s">
        <v>28</v>
      </c>
      <c r="P156" s="13" t="s">
        <v>29</v>
      </c>
      <c r="Q156" s="11"/>
      <c r="R156" s="11"/>
      <c r="S156" s="13" t="s">
        <v>22</v>
      </c>
      <c r="T156" s="11"/>
    </row>
    <row r="157" ht="15.75" customHeight="1">
      <c r="A157" s="6" t="str">
        <f>HYPERLINK("https://devrant.com/rants/2433212","2433212")</f>
        <v>2433212</v>
      </c>
      <c r="B157" s="7">
        <v>43906.41313657408</v>
      </c>
      <c r="C157" s="8">
        <v>10.0</v>
      </c>
      <c r="D157" s="8">
        <v>3.0</v>
      </c>
      <c r="E157" s="8" t="s">
        <v>537</v>
      </c>
      <c r="F157" s="8" t="s">
        <v>538</v>
      </c>
      <c r="G157" s="9" t="s">
        <v>539</v>
      </c>
      <c r="H157" s="10" t="s">
        <v>25</v>
      </c>
      <c r="I157" s="10" t="s">
        <v>540</v>
      </c>
      <c r="J157" s="8"/>
      <c r="K157" s="8"/>
      <c r="L157" s="8"/>
      <c r="M157" s="8"/>
      <c r="N157" s="8"/>
      <c r="O157" s="10" t="s">
        <v>46</v>
      </c>
      <c r="P157" s="11"/>
      <c r="Q157" s="11"/>
      <c r="R157" s="11"/>
      <c r="S157" s="13" t="s">
        <v>22</v>
      </c>
      <c r="T157" s="11"/>
    </row>
    <row r="158" ht="15.75" customHeight="1">
      <c r="A158" s="6" t="str">
        <f>HYPERLINK("https://devrant.com/rants/2436498","2436498")</f>
        <v>2436498</v>
      </c>
      <c r="B158" s="7">
        <v>43909.4990625</v>
      </c>
      <c r="C158" s="8">
        <v>10.0</v>
      </c>
      <c r="D158" s="8">
        <v>2.0</v>
      </c>
      <c r="E158" s="8" t="s">
        <v>541</v>
      </c>
      <c r="F158" s="8" t="s">
        <v>542</v>
      </c>
      <c r="G158" s="9" t="s">
        <v>543</v>
      </c>
      <c r="H158" s="10" t="s">
        <v>25</v>
      </c>
      <c r="I158" s="10" t="s">
        <v>544</v>
      </c>
      <c r="J158" s="10" t="s">
        <v>376</v>
      </c>
      <c r="K158" s="10" t="s">
        <v>545</v>
      </c>
      <c r="L158" s="10" t="s">
        <v>26</v>
      </c>
      <c r="M158" s="8"/>
      <c r="N158" s="8"/>
      <c r="O158" s="10" t="s">
        <v>46</v>
      </c>
      <c r="P158" s="11"/>
      <c r="Q158" s="11"/>
      <c r="R158" s="11"/>
      <c r="S158" s="13" t="s">
        <v>25</v>
      </c>
      <c r="T158" s="11"/>
    </row>
    <row r="159" ht="15.75" customHeight="1">
      <c r="A159" s="6" t="str">
        <f>HYPERLINK("https://devrant.com/rants/2430063","2430063")</f>
        <v>2430063</v>
      </c>
      <c r="B159" s="7">
        <v>43902.67042824074</v>
      </c>
      <c r="C159" s="8">
        <v>10.0</v>
      </c>
      <c r="D159" s="8">
        <v>8.0</v>
      </c>
      <c r="E159" s="8" t="s">
        <v>173</v>
      </c>
      <c r="F159" s="8"/>
      <c r="G159" s="9" t="s">
        <v>174</v>
      </c>
      <c r="H159" s="10" t="s">
        <v>25</v>
      </c>
      <c r="I159" s="10" t="s">
        <v>546</v>
      </c>
      <c r="J159" s="10" t="s">
        <v>547</v>
      </c>
      <c r="K159" s="8"/>
      <c r="L159" s="8"/>
      <c r="M159" s="8"/>
      <c r="N159" s="8"/>
      <c r="O159" s="10" t="s">
        <v>28</v>
      </c>
      <c r="P159" s="13" t="s">
        <v>41</v>
      </c>
      <c r="Q159" s="11"/>
      <c r="R159" s="11"/>
      <c r="S159" s="13" t="s">
        <v>22</v>
      </c>
      <c r="T159" s="11"/>
    </row>
    <row r="160" ht="15.75" customHeight="1">
      <c r="A160" s="6" t="str">
        <f>HYPERLINK("https://devrant.com/rants/2441543","2441543")</f>
        <v>2441543</v>
      </c>
      <c r="B160" s="7">
        <v>43915.43856481482</v>
      </c>
      <c r="C160" s="8">
        <v>9.0</v>
      </c>
      <c r="D160" s="8">
        <v>5.0</v>
      </c>
      <c r="E160" s="8" t="s">
        <v>35</v>
      </c>
      <c r="F160" s="8"/>
      <c r="G160" s="9" t="s">
        <v>548</v>
      </c>
      <c r="H160" s="10" t="s">
        <v>25</v>
      </c>
      <c r="I160" s="10" t="s">
        <v>26</v>
      </c>
      <c r="J160" s="10" t="s">
        <v>549</v>
      </c>
      <c r="K160" s="10" t="s">
        <v>91</v>
      </c>
      <c r="L160" s="8"/>
      <c r="M160" s="8"/>
      <c r="N160" s="8"/>
      <c r="O160" s="10" t="s">
        <v>46</v>
      </c>
      <c r="P160" s="13" t="s">
        <v>61</v>
      </c>
      <c r="Q160" s="11"/>
      <c r="R160" s="11"/>
      <c r="S160" s="13" t="s">
        <v>25</v>
      </c>
      <c r="T160" s="11"/>
    </row>
    <row r="161" ht="15.75" customHeight="1">
      <c r="A161" s="6" t="str">
        <f>HYPERLINK("https://devrant.com/rants/2429145","2429145")</f>
        <v>2429145</v>
      </c>
      <c r="B161" s="7">
        <v>43901.74909722222</v>
      </c>
      <c r="C161" s="8">
        <v>9.0</v>
      </c>
      <c r="D161" s="8">
        <v>8.0</v>
      </c>
      <c r="E161" s="8" t="s">
        <v>550</v>
      </c>
      <c r="F161" s="8"/>
      <c r="G161" s="9" t="s">
        <v>551</v>
      </c>
      <c r="H161" s="10" t="s">
        <v>25</v>
      </c>
      <c r="I161" s="10" t="s">
        <v>552</v>
      </c>
      <c r="J161" s="10" t="s">
        <v>553</v>
      </c>
      <c r="K161" s="8"/>
      <c r="L161" s="8"/>
      <c r="M161" s="8"/>
      <c r="N161" s="8"/>
      <c r="O161" s="10" t="s">
        <v>46</v>
      </c>
      <c r="P161" s="11"/>
      <c r="Q161" s="11"/>
      <c r="R161" s="11"/>
      <c r="S161" s="13" t="s">
        <v>22</v>
      </c>
      <c r="T161" s="11"/>
    </row>
    <row r="162" ht="15.75" customHeight="1">
      <c r="A162" s="6" t="str">
        <f>HYPERLINK("https://devrant.com/rants/2427923","2427923")</f>
        <v>2427923</v>
      </c>
      <c r="B162" s="7">
        <v>43900.60552083333</v>
      </c>
      <c r="C162" s="8">
        <v>8.0</v>
      </c>
      <c r="D162" s="8">
        <v>4.0</v>
      </c>
      <c r="E162" s="8" t="s">
        <v>214</v>
      </c>
      <c r="F162" s="8" t="s">
        <v>215</v>
      </c>
      <c r="G162" s="9" t="s">
        <v>216</v>
      </c>
      <c r="H162" s="10" t="s">
        <v>22</v>
      </c>
      <c r="I162" s="8"/>
      <c r="J162" s="8"/>
      <c r="K162" s="8"/>
      <c r="L162" s="8"/>
      <c r="M162" s="8"/>
      <c r="N162" s="8"/>
      <c r="O162" s="8"/>
      <c r="P162" s="11"/>
      <c r="Q162" s="11"/>
      <c r="R162" s="11"/>
      <c r="S162" s="11"/>
      <c r="T162" s="11"/>
    </row>
    <row r="163" ht="15.75" customHeight="1">
      <c r="A163" s="6" t="str">
        <f>HYPERLINK("https://devrant.com/rants/2426829","2426829")</f>
        <v>2426829</v>
      </c>
      <c r="B163" s="7">
        <v>43899.29407407407</v>
      </c>
      <c r="C163" s="8">
        <v>8.0</v>
      </c>
      <c r="D163" s="8">
        <v>13.0</v>
      </c>
      <c r="E163" s="8" t="s">
        <v>461</v>
      </c>
      <c r="F163" s="8"/>
      <c r="G163" s="9" t="s">
        <v>554</v>
      </c>
      <c r="H163" s="10" t="s">
        <v>25</v>
      </c>
      <c r="I163" s="10" t="s">
        <v>555</v>
      </c>
      <c r="J163" s="10" t="s">
        <v>540</v>
      </c>
      <c r="K163" s="10" t="s">
        <v>64</v>
      </c>
      <c r="L163" s="8"/>
      <c r="M163" s="8"/>
      <c r="N163" s="8"/>
      <c r="O163" s="10" t="s">
        <v>28</v>
      </c>
      <c r="P163" s="13" t="s">
        <v>29</v>
      </c>
      <c r="Q163" s="13" t="s">
        <v>41</v>
      </c>
      <c r="R163" s="11"/>
      <c r="S163" s="13" t="s">
        <v>22</v>
      </c>
      <c r="T163" s="11"/>
    </row>
    <row r="164" ht="15.75" customHeight="1">
      <c r="A164" s="6" t="str">
        <f>HYPERLINK("https://devrant.com/rants/2431900","2431900")</f>
        <v>2431900</v>
      </c>
      <c r="B164" s="7">
        <v>43904.80791666666</v>
      </c>
      <c r="C164" s="8">
        <v>8.0</v>
      </c>
      <c r="D164" s="8">
        <v>10.0</v>
      </c>
      <c r="E164" s="8" t="s">
        <v>35</v>
      </c>
      <c r="F164" s="8" t="s">
        <v>556</v>
      </c>
      <c r="G164" s="9" t="s">
        <v>557</v>
      </c>
      <c r="H164" s="10" t="s">
        <v>25</v>
      </c>
      <c r="I164" s="10" t="s">
        <v>558</v>
      </c>
      <c r="J164" s="10" t="s">
        <v>559</v>
      </c>
      <c r="K164" s="10" t="s">
        <v>560</v>
      </c>
      <c r="L164" s="8"/>
      <c r="M164" s="8"/>
      <c r="N164" s="8"/>
      <c r="O164" s="10" t="s">
        <v>46</v>
      </c>
      <c r="P164" s="13" t="s">
        <v>40</v>
      </c>
      <c r="Q164" s="13" t="s">
        <v>41</v>
      </c>
      <c r="R164" s="11"/>
      <c r="S164" s="13" t="s">
        <v>22</v>
      </c>
      <c r="T164" s="11"/>
    </row>
    <row r="165" ht="15.75" customHeight="1">
      <c r="A165" s="6" t="str">
        <f>HYPERLINK("https://devrant.com/rants/2418321","2418321")</f>
        <v>2418321</v>
      </c>
      <c r="B165" s="7">
        <v>43891.20175925926</v>
      </c>
      <c r="C165" s="8">
        <v>8.0</v>
      </c>
      <c r="D165" s="8">
        <v>5.0</v>
      </c>
      <c r="E165" s="8" t="s">
        <v>561</v>
      </c>
      <c r="F165" s="8"/>
      <c r="G165" s="9" t="s">
        <v>562</v>
      </c>
      <c r="H165" s="10" t="s">
        <v>25</v>
      </c>
      <c r="I165" s="10" t="s">
        <v>558</v>
      </c>
      <c r="J165" s="10" t="s">
        <v>559</v>
      </c>
      <c r="K165" s="10" t="s">
        <v>560</v>
      </c>
      <c r="L165" s="8"/>
      <c r="M165" s="8"/>
      <c r="N165" s="8"/>
      <c r="O165" s="10" t="s">
        <v>46</v>
      </c>
      <c r="P165" s="13" t="s">
        <v>40</v>
      </c>
      <c r="Q165" s="13" t="s">
        <v>41</v>
      </c>
      <c r="R165" s="11"/>
      <c r="S165" s="13" t="s">
        <v>22</v>
      </c>
      <c r="T165" s="11"/>
    </row>
    <row r="166" ht="15.75" customHeight="1">
      <c r="A166" s="6" t="str">
        <f>HYPERLINK("https://devrant.com/rants/2439848","2439848")</f>
        <v>2439848</v>
      </c>
      <c r="B166" s="7">
        <v>43913.51628472222</v>
      </c>
      <c r="C166" s="8">
        <v>8.0</v>
      </c>
      <c r="D166" s="8">
        <v>6.0</v>
      </c>
      <c r="E166" s="8" t="s">
        <v>563</v>
      </c>
      <c r="F166" s="8"/>
      <c r="G166" s="9" t="s">
        <v>564</v>
      </c>
      <c r="H166" s="10" t="s">
        <v>25</v>
      </c>
      <c r="I166" s="10" t="s">
        <v>26</v>
      </c>
      <c r="J166" s="10" t="s">
        <v>565</v>
      </c>
      <c r="K166" s="10" t="s">
        <v>566</v>
      </c>
      <c r="L166" s="8"/>
      <c r="M166" s="8"/>
      <c r="N166" s="8"/>
      <c r="O166" s="10" t="s">
        <v>46</v>
      </c>
      <c r="P166" s="13" t="s">
        <v>40</v>
      </c>
      <c r="Q166" s="11"/>
      <c r="R166" s="11"/>
      <c r="S166" s="13" t="s">
        <v>22</v>
      </c>
      <c r="T166" s="11"/>
    </row>
    <row r="167" ht="15.75" customHeight="1">
      <c r="A167" s="6" t="str">
        <f>HYPERLINK("https://devrant.com/rants/2425697","2425697")</f>
        <v>2425697</v>
      </c>
      <c r="B167" s="7">
        <v>43897.6131712963</v>
      </c>
      <c r="C167" s="8">
        <v>8.0</v>
      </c>
      <c r="D167" s="8">
        <v>6.0</v>
      </c>
      <c r="E167" s="8" t="s">
        <v>223</v>
      </c>
      <c r="F167" s="8"/>
      <c r="G167" s="9" t="s">
        <v>224</v>
      </c>
      <c r="H167" s="10" t="s">
        <v>25</v>
      </c>
      <c r="I167" s="10" t="s">
        <v>567</v>
      </c>
      <c r="J167" s="10" t="s">
        <v>84</v>
      </c>
      <c r="K167" s="8"/>
      <c r="L167" s="8"/>
      <c r="M167" s="8"/>
      <c r="N167" s="8"/>
      <c r="O167" s="10" t="s">
        <v>28</v>
      </c>
      <c r="P167" s="13" t="s">
        <v>40</v>
      </c>
      <c r="Q167" s="13" t="s">
        <v>41</v>
      </c>
      <c r="R167" s="11"/>
      <c r="S167" s="13" t="s">
        <v>22</v>
      </c>
      <c r="T167" s="11"/>
    </row>
    <row r="168" ht="15.75" customHeight="1">
      <c r="A168" s="6" t="str">
        <f>HYPERLINK("https://devrant.com/rants/2432696","2432696")</f>
        <v>2432696</v>
      </c>
      <c r="B168" s="7">
        <v>43905.81765046297</v>
      </c>
      <c r="C168" s="8">
        <v>8.0</v>
      </c>
      <c r="D168" s="8">
        <v>1.0</v>
      </c>
      <c r="E168" s="8" t="s">
        <v>217</v>
      </c>
      <c r="F168" s="8"/>
      <c r="G168" s="9" t="s">
        <v>218</v>
      </c>
      <c r="H168" s="10" t="s">
        <v>22</v>
      </c>
      <c r="I168" s="8"/>
      <c r="J168" s="8"/>
      <c r="K168" s="8"/>
      <c r="L168" s="8"/>
      <c r="M168" s="8"/>
      <c r="N168" s="8"/>
      <c r="O168" s="8"/>
      <c r="P168" s="11"/>
      <c r="Q168" s="11"/>
      <c r="R168" s="11"/>
      <c r="S168" s="11"/>
      <c r="T168" s="11"/>
    </row>
    <row r="169" ht="15.75" customHeight="1">
      <c r="A169" s="6" t="str">
        <f>HYPERLINK("https://devrant.com/rants/2445122","2445122")</f>
        <v>2445122</v>
      </c>
      <c r="B169" s="7">
        <v>43919.35703703704</v>
      </c>
      <c r="C169" s="8">
        <v>7.0</v>
      </c>
      <c r="D169" s="8">
        <v>2.0</v>
      </c>
      <c r="E169" s="8" t="s">
        <v>568</v>
      </c>
      <c r="F169" s="8" t="s">
        <v>569</v>
      </c>
      <c r="G169" s="9" t="s">
        <v>570</v>
      </c>
      <c r="H169" s="10" t="s">
        <v>25</v>
      </c>
      <c r="I169" s="10" t="s">
        <v>544</v>
      </c>
      <c r="J169" s="10" t="s">
        <v>226</v>
      </c>
      <c r="K169" s="10" t="s">
        <v>26</v>
      </c>
      <c r="L169" s="8"/>
      <c r="M169" s="8"/>
      <c r="N169" s="8"/>
      <c r="O169" s="10" t="s">
        <v>46</v>
      </c>
      <c r="P169" s="13" t="s">
        <v>61</v>
      </c>
      <c r="Q169" s="11"/>
      <c r="R169" s="11"/>
      <c r="S169" s="13" t="s">
        <v>25</v>
      </c>
      <c r="T169" s="11"/>
    </row>
    <row r="170" ht="15.75" customHeight="1">
      <c r="A170" s="6" t="str">
        <f>HYPERLINK("https://devrant.com/rants/2429134","2429134")</f>
        <v>2429134</v>
      </c>
      <c r="B170" s="7">
        <v>43901.74329861111</v>
      </c>
      <c r="C170" s="8">
        <v>7.0</v>
      </c>
      <c r="D170" s="8">
        <v>1.0</v>
      </c>
      <c r="E170" s="8" t="s">
        <v>571</v>
      </c>
      <c r="F170" s="8"/>
      <c r="G170" s="9" t="s">
        <v>572</v>
      </c>
      <c r="H170" s="10" t="s">
        <v>25</v>
      </c>
      <c r="I170" s="10" t="s">
        <v>64</v>
      </c>
      <c r="J170" s="10" t="s">
        <v>38</v>
      </c>
      <c r="K170" s="8"/>
      <c r="L170" s="8"/>
      <c r="M170" s="8"/>
      <c r="N170" s="8"/>
      <c r="O170" s="10" t="s">
        <v>46</v>
      </c>
      <c r="P170" s="11"/>
      <c r="Q170" s="11"/>
      <c r="R170" s="11"/>
      <c r="S170" s="13" t="s">
        <v>22</v>
      </c>
      <c r="T170" s="11"/>
    </row>
    <row r="171" ht="15.75" customHeight="1">
      <c r="A171" s="6" t="str">
        <f>HYPERLINK("https://devrant.com/rants/2430339","2430339")</f>
        <v>2430339</v>
      </c>
      <c r="B171" s="7">
        <v>43903.13248842592</v>
      </c>
      <c r="C171" s="8">
        <v>7.0</v>
      </c>
      <c r="D171" s="8">
        <v>6.0</v>
      </c>
      <c r="E171" s="8" t="s">
        <v>573</v>
      </c>
      <c r="F171" s="8"/>
      <c r="G171" s="9" t="s">
        <v>574</v>
      </c>
      <c r="H171" s="10" t="s">
        <v>22</v>
      </c>
      <c r="I171" s="8"/>
      <c r="J171" s="8"/>
      <c r="K171" s="8"/>
      <c r="L171" s="8"/>
      <c r="M171" s="8"/>
      <c r="N171" s="8"/>
      <c r="O171" s="8"/>
      <c r="P171" s="11"/>
      <c r="Q171" s="11"/>
      <c r="R171" s="11"/>
      <c r="S171" s="11"/>
      <c r="T171" s="11"/>
    </row>
    <row r="172" ht="15.75" customHeight="1">
      <c r="A172" s="6" t="str">
        <f>HYPERLINK("https://devrant.com/rants/2437956","2437956")</f>
        <v>2437956</v>
      </c>
      <c r="B172" s="7">
        <v>43910.85791666667</v>
      </c>
      <c r="C172" s="8">
        <v>7.0</v>
      </c>
      <c r="D172" s="8">
        <v>4.0</v>
      </c>
      <c r="E172" s="8" t="s">
        <v>575</v>
      </c>
      <c r="F172" s="8"/>
      <c r="G172" s="9" t="s">
        <v>576</v>
      </c>
      <c r="H172" s="10" t="s">
        <v>25</v>
      </c>
      <c r="I172" s="10" t="s">
        <v>26</v>
      </c>
      <c r="J172" s="10" t="s">
        <v>577</v>
      </c>
      <c r="K172" s="8"/>
      <c r="L172" s="8"/>
      <c r="M172" s="8"/>
      <c r="N172" s="8"/>
      <c r="O172" s="10" t="s">
        <v>46</v>
      </c>
      <c r="P172" s="13" t="s">
        <v>40</v>
      </c>
      <c r="Q172" s="11"/>
      <c r="R172" s="11"/>
      <c r="S172" s="13" t="s">
        <v>25</v>
      </c>
      <c r="T172" s="11"/>
    </row>
    <row r="173" ht="15.75" customHeight="1">
      <c r="A173" s="6" t="str">
        <f>HYPERLINK("https://devrant.com/rants/2434355","2434355")</f>
        <v>2434355</v>
      </c>
      <c r="B173" s="7">
        <v>43907.40364583334</v>
      </c>
      <c r="C173" s="8">
        <v>7.0</v>
      </c>
      <c r="D173" s="8">
        <v>1.0</v>
      </c>
      <c r="E173" s="8" t="s">
        <v>237</v>
      </c>
      <c r="F173" s="8"/>
      <c r="G173" s="9" t="s">
        <v>238</v>
      </c>
      <c r="H173" s="10" t="s">
        <v>25</v>
      </c>
      <c r="I173" s="10" t="s">
        <v>84</v>
      </c>
      <c r="J173" s="10" t="s">
        <v>32</v>
      </c>
      <c r="K173" s="8"/>
      <c r="L173" s="8"/>
      <c r="M173" s="8"/>
      <c r="N173" s="8"/>
      <c r="O173" s="10" t="s">
        <v>28</v>
      </c>
      <c r="P173" s="13" t="s">
        <v>29</v>
      </c>
      <c r="Q173" s="11"/>
      <c r="R173" s="11"/>
      <c r="S173" s="13" t="s">
        <v>22</v>
      </c>
      <c r="T173" s="11"/>
    </row>
    <row r="174" ht="15.75" customHeight="1">
      <c r="A174" s="6" t="str">
        <f>HYPERLINK("https://devrant.com/rants/2425932","2425932")</f>
        <v>2425932</v>
      </c>
      <c r="B174" s="7">
        <v>43898.04738425926</v>
      </c>
      <c r="C174" s="8">
        <v>6.0</v>
      </c>
      <c r="D174" s="8">
        <v>1.0</v>
      </c>
      <c r="E174" s="8" t="s">
        <v>251</v>
      </c>
      <c r="F174" s="8"/>
      <c r="G174" s="9" t="s">
        <v>252</v>
      </c>
      <c r="H174" s="10" t="s">
        <v>25</v>
      </c>
      <c r="I174" s="10" t="s">
        <v>26</v>
      </c>
      <c r="J174" s="10" t="s">
        <v>27</v>
      </c>
      <c r="K174" s="8"/>
      <c r="L174" s="8"/>
      <c r="M174" s="8"/>
      <c r="N174" s="8"/>
      <c r="O174" s="10" t="s">
        <v>46</v>
      </c>
      <c r="P174" s="13" t="s">
        <v>61</v>
      </c>
      <c r="Q174" s="11"/>
      <c r="R174" s="11"/>
      <c r="S174" s="13" t="s">
        <v>25</v>
      </c>
      <c r="T174" s="11"/>
    </row>
    <row r="175" ht="15.75" customHeight="1">
      <c r="A175" s="6" t="str">
        <f>HYPERLINK("https://devrant.com/rants/2459755","2459755")</f>
        <v>2459755</v>
      </c>
      <c r="B175" s="7">
        <v>43933.95789351852</v>
      </c>
      <c r="C175" s="8">
        <v>6.0</v>
      </c>
      <c r="D175" s="8">
        <v>1.0</v>
      </c>
      <c r="E175" s="8" t="s">
        <v>578</v>
      </c>
      <c r="F175" s="8"/>
      <c r="G175" s="9" t="s">
        <v>579</v>
      </c>
      <c r="H175" s="10" t="s">
        <v>25</v>
      </c>
      <c r="I175" s="10" t="s">
        <v>38</v>
      </c>
      <c r="J175" s="10" t="s">
        <v>580</v>
      </c>
      <c r="K175" s="10" t="s">
        <v>581</v>
      </c>
      <c r="L175" s="10" t="s">
        <v>514</v>
      </c>
      <c r="M175" s="8"/>
      <c r="N175" s="8"/>
      <c r="O175" s="10" t="s">
        <v>46</v>
      </c>
      <c r="P175" s="13" t="s">
        <v>41</v>
      </c>
      <c r="Q175" s="11"/>
      <c r="R175" s="11"/>
      <c r="S175" s="13" t="s">
        <v>22</v>
      </c>
      <c r="T175" s="11"/>
    </row>
    <row r="176" ht="15.75" customHeight="1">
      <c r="A176" s="6" t="str">
        <f>HYPERLINK("https://devrant.com/rants/2457733","2457733")</f>
        <v>2457733</v>
      </c>
      <c r="B176" s="7">
        <v>43932.24225694445</v>
      </c>
      <c r="C176" s="8">
        <v>6.0</v>
      </c>
      <c r="D176" s="8">
        <v>4.0</v>
      </c>
      <c r="E176" s="8" t="s">
        <v>582</v>
      </c>
      <c r="F176" s="8"/>
      <c r="G176" s="9" t="s">
        <v>583</v>
      </c>
      <c r="H176" s="10" t="s">
        <v>25</v>
      </c>
      <c r="I176" s="10" t="s">
        <v>96</v>
      </c>
      <c r="J176" s="10" t="s">
        <v>584</v>
      </c>
      <c r="K176" s="8"/>
      <c r="L176" s="8"/>
      <c r="M176" s="8"/>
      <c r="N176" s="8"/>
      <c r="O176" s="10" t="s">
        <v>60</v>
      </c>
      <c r="P176" s="13" t="s">
        <v>61</v>
      </c>
      <c r="Q176" s="11"/>
      <c r="R176" s="11"/>
      <c r="S176" s="13" t="s">
        <v>22</v>
      </c>
      <c r="T176" s="11"/>
    </row>
    <row r="177" ht="15.75" customHeight="1">
      <c r="A177" s="6" t="str">
        <f>HYPERLINK("https://devrant.com/rants/2431807","2431807")</f>
        <v>2431807</v>
      </c>
      <c r="B177" s="7">
        <v>43904.71474537037</v>
      </c>
      <c r="C177" s="8">
        <v>6.0</v>
      </c>
      <c r="D177" s="8">
        <v>4.0</v>
      </c>
      <c r="E177" s="8" t="s">
        <v>585</v>
      </c>
      <c r="F177" s="8"/>
      <c r="G177" s="9" t="s">
        <v>586</v>
      </c>
      <c r="H177" s="10" t="s">
        <v>25</v>
      </c>
      <c r="I177" s="10" t="s">
        <v>555</v>
      </c>
      <c r="J177" s="10" t="s">
        <v>532</v>
      </c>
      <c r="K177" s="10" t="s">
        <v>587</v>
      </c>
      <c r="L177" s="10" t="s">
        <v>588</v>
      </c>
      <c r="M177" s="8"/>
      <c r="N177" s="8"/>
      <c r="O177" s="10" t="s">
        <v>28</v>
      </c>
      <c r="P177" s="13" t="s">
        <v>88</v>
      </c>
      <c r="Q177" s="11"/>
      <c r="R177" s="11"/>
      <c r="S177" s="13" t="s">
        <v>22</v>
      </c>
      <c r="T177" s="11"/>
    </row>
    <row r="178" ht="15.75" customHeight="1">
      <c r="A178" s="6" t="str">
        <f>HYPERLINK("https://devrant.com/rants/2426684","2426684")</f>
        <v>2426684</v>
      </c>
      <c r="B178" s="7">
        <v>43899.09746527778</v>
      </c>
      <c r="C178" s="8">
        <v>6.0</v>
      </c>
      <c r="D178" s="8">
        <v>0.0</v>
      </c>
      <c r="E178" s="8" t="s">
        <v>138</v>
      </c>
      <c r="F178" s="8"/>
      <c r="G178" s="9" t="s">
        <v>589</v>
      </c>
      <c r="H178" s="10" t="s">
        <v>25</v>
      </c>
      <c r="I178" s="10" t="s">
        <v>555</v>
      </c>
      <c r="J178" s="10" t="s">
        <v>130</v>
      </c>
      <c r="K178" s="8"/>
      <c r="L178" s="8"/>
      <c r="M178" s="8"/>
      <c r="N178" s="8"/>
      <c r="O178" s="10" t="s">
        <v>60</v>
      </c>
      <c r="P178" s="13" t="s">
        <v>61</v>
      </c>
      <c r="Q178" s="11"/>
      <c r="R178" s="11"/>
      <c r="S178" s="13" t="s">
        <v>22</v>
      </c>
      <c r="T178" s="11"/>
    </row>
    <row r="179" ht="15.75" customHeight="1">
      <c r="A179" s="6" t="str">
        <f>HYPERLINK("https://devrant.com/rants/2430858","2430858")</f>
        <v>2430858</v>
      </c>
      <c r="B179" s="7">
        <v>43903.5356712963</v>
      </c>
      <c r="C179" s="8">
        <v>6.0</v>
      </c>
      <c r="D179" s="8">
        <v>14.0</v>
      </c>
      <c r="E179" s="8" t="s">
        <v>241</v>
      </c>
      <c r="F179" s="8"/>
      <c r="G179" s="9" t="s">
        <v>242</v>
      </c>
      <c r="H179" s="10" t="s">
        <v>25</v>
      </c>
      <c r="I179" s="10" t="s">
        <v>546</v>
      </c>
      <c r="J179" s="10" t="s">
        <v>84</v>
      </c>
      <c r="K179" s="8"/>
      <c r="L179" s="8"/>
      <c r="M179" s="8"/>
      <c r="N179" s="8"/>
      <c r="O179" s="10" t="s">
        <v>46</v>
      </c>
      <c r="P179" s="13" t="s">
        <v>40</v>
      </c>
      <c r="Q179" s="11"/>
      <c r="R179" s="11"/>
      <c r="S179" s="13" t="s">
        <v>22</v>
      </c>
      <c r="T179" s="11"/>
    </row>
    <row r="180" ht="15.75" customHeight="1">
      <c r="A180" s="6" t="str">
        <f>HYPERLINK("https://devrant.com/rants/2436640","2436640")</f>
        <v>2436640</v>
      </c>
      <c r="B180" s="7">
        <v>43909.6024537037</v>
      </c>
      <c r="C180" s="8">
        <v>6.0</v>
      </c>
      <c r="D180" s="8">
        <v>8.0</v>
      </c>
      <c r="E180" s="8" t="s">
        <v>402</v>
      </c>
      <c r="F180" s="8"/>
      <c r="G180" s="9" t="s">
        <v>590</v>
      </c>
      <c r="H180" s="10" t="s">
        <v>25</v>
      </c>
      <c r="I180" s="10" t="s">
        <v>38</v>
      </c>
      <c r="J180" s="10" t="s">
        <v>591</v>
      </c>
      <c r="K180" s="10" t="s">
        <v>514</v>
      </c>
      <c r="L180" s="8"/>
      <c r="M180" s="8"/>
      <c r="N180" s="8"/>
      <c r="O180" s="10" t="s">
        <v>46</v>
      </c>
      <c r="P180" s="13" t="s">
        <v>40</v>
      </c>
      <c r="Q180" s="11"/>
      <c r="R180" s="11"/>
      <c r="S180" s="13" t="s">
        <v>22</v>
      </c>
      <c r="T180" s="11"/>
    </row>
    <row r="181" ht="15.75" customHeight="1">
      <c r="A181" s="6" t="str">
        <f>HYPERLINK("https://devrant.com/rants/2434109","2434109")</f>
        <v>2434109</v>
      </c>
      <c r="B181" s="7">
        <v>43907.2628587963</v>
      </c>
      <c r="C181" s="8">
        <v>5.0</v>
      </c>
      <c r="D181" s="8">
        <v>0.0</v>
      </c>
      <c r="E181" s="8" t="s">
        <v>592</v>
      </c>
      <c r="F181" s="8"/>
      <c r="G181" s="9" t="s">
        <v>593</v>
      </c>
      <c r="H181" s="10" t="s">
        <v>25</v>
      </c>
      <c r="I181" s="10" t="s">
        <v>38</v>
      </c>
      <c r="J181" s="8"/>
      <c r="K181" s="8"/>
      <c r="L181" s="8"/>
      <c r="M181" s="8"/>
      <c r="N181" s="8"/>
      <c r="O181" s="10" t="s">
        <v>46</v>
      </c>
      <c r="P181" s="13" t="s">
        <v>40</v>
      </c>
      <c r="Q181" s="11"/>
      <c r="R181" s="11"/>
      <c r="S181" s="13" t="s">
        <v>22</v>
      </c>
      <c r="T181" s="11"/>
    </row>
    <row r="182" ht="15.75" customHeight="1">
      <c r="A182" s="6" t="str">
        <f>HYPERLINK("https://devrant.com/rants/2435687","2435687")</f>
        <v>2435687</v>
      </c>
      <c r="B182" s="7">
        <v>43908.59798611111</v>
      </c>
      <c r="C182" s="8">
        <v>5.0</v>
      </c>
      <c r="D182" s="8">
        <v>13.0</v>
      </c>
      <c r="E182" s="8" t="s">
        <v>20</v>
      </c>
      <c r="F182" s="8"/>
      <c r="G182" s="9" t="s">
        <v>594</v>
      </c>
      <c r="H182" s="10" t="s">
        <v>25</v>
      </c>
      <c r="I182" s="10" t="s">
        <v>425</v>
      </c>
      <c r="J182" s="10" t="s">
        <v>595</v>
      </c>
      <c r="K182" s="10" t="s">
        <v>596</v>
      </c>
      <c r="L182" s="10" t="s">
        <v>32</v>
      </c>
      <c r="M182" s="8"/>
      <c r="N182" s="8"/>
      <c r="O182" s="10" t="s">
        <v>46</v>
      </c>
      <c r="P182" s="11"/>
      <c r="Q182" s="11"/>
      <c r="R182" s="11"/>
      <c r="S182" s="13" t="s">
        <v>22</v>
      </c>
      <c r="T182" s="11"/>
    </row>
    <row r="183" ht="15.75" customHeight="1">
      <c r="A183" s="6" t="str">
        <f>HYPERLINK("https://devrant.com/rants/2426497","2426497")</f>
        <v>2426497</v>
      </c>
      <c r="B183" s="7">
        <v>43898.85228009259</v>
      </c>
      <c r="C183" s="8">
        <v>5.0</v>
      </c>
      <c r="D183" s="8">
        <v>1.0</v>
      </c>
      <c r="E183" s="8" t="s">
        <v>597</v>
      </c>
      <c r="F183" s="8" t="s">
        <v>598</v>
      </c>
      <c r="G183" s="9" t="s">
        <v>599</v>
      </c>
      <c r="H183" s="10" t="s">
        <v>25</v>
      </c>
      <c r="I183" s="10" t="s">
        <v>26</v>
      </c>
      <c r="J183" s="10" t="s">
        <v>514</v>
      </c>
      <c r="K183" s="8"/>
      <c r="L183" s="8"/>
      <c r="M183" s="8"/>
      <c r="N183" s="8"/>
      <c r="O183" s="10" t="s">
        <v>46</v>
      </c>
      <c r="P183" s="11"/>
      <c r="Q183" s="11"/>
      <c r="R183" s="11"/>
      <c r="S183" s="13" t="s">
        <v>25</v>
      </c>
      <c r="T183" s="11"/>
    </row>
    <row r="184" ht="15.75" customHeight="1">
      <c r="A184" s="6" t="str">
        <f>HYPERLINK("https://devrant.com/rants/2400139","2400139")</f>
        <v>2400139</v>
      </c>
      <c r="B184" s="7">
        <v>43873.15127314815</v>
      </c>
      <c r="C184" s="8">
        <v>5.0</v>
      </c>
      <c r="D184" s="8">
        <v>7.0</v>
      </c>
      <c r="E184" s="8" t="s">
        <v>600</v>
      </c>
      <c r="F184" s="8"/>
      <c r="G184" s="9" t="s">
        <v>601</v>
      </c>
      <c r="H184" s="10" t="s">
        <v>25</v>
      </c>
      <c r="I184" s="10" t="s">
        <v>26</v>
      </c>
      <c r="J184" s="10" t="s">
        <v>602</v>
      </c>
      <c r="K184" s="8"/>
      <c r="L184" s="8"/>
      <c r="M184" s="8"/>
      <c r="N184" s="8"/>
      <c r="O184" s="10" t="s">
        <v>46</v>
      </c>
      <c r="P184" s="13" t="s">
        <v>40</v>
      </c>
      <c r="Q184" s="11"/>
      <c r="R184" s="11"/>
      <c r="S184" s="13" t="s">
        <v>25</v>
      </c>
      <c r="T184" s="11"/>
    </row>
    <row r="185" ht="15.75" customHeight="1">
      <c r="A185" s="6" t="str">
        <f>HYPERLINK("https://devrant.com/rants/2453844","2453844")</f>
        <v>2453844</v>
      </c>
      <c r="B185" s="7">
        <v>43928.18398148148</v>
      </c>
      <c r="C185" s="8">
        <v>5.0</v>
      </c>
      <c r="D185" s="8">
        <v>5.0</v>
      </c>
      <c r="E185" s="8" t="s">
        <v>603</v>
      </c>
      <c r="F185" s="8"/>
      <c r="G185" s="9" t="s">
        <v>604</v>
      </c>
      <c r="H185" s="10" t="s">
        <v>25</v>
      </c>
      <c r="I185" s="10" t="s">
        <v>552</v>
      </c>
      <c r="J185" s="10" t="s">
        <v>130</v>
      </c>
      <c r="K185" s="10" t="s">
        <v>605</v>
      </c>
      <c r="L185" s="8"/>
      <c r="M185" s="8"/>
      <c r="N185" s="8"/>
      <c r="O185" s="10" t="s">
        <v>60</v>
      </c>
      <c r="P185" s="13" t="s">
        <v>47</v>
      </c>
      <c r="Q185" s="11"/>
      <c r="R185" s="11"/>
      <c r="S185" s="13" t="s">
        <v>22</v>
      </c>
      <c r="T185" s="11"/>
    </row>
    <row r="186" ht="15.75" customHeight="1">
      <c r="A186" s="6" t="str">
        <f>HYPERLINK("https://devrant.com/rants/2450065","2450065")</f>
        <v>2450065</v>
      </c>
      <c r="B186" s="7">
        <v>43924.26616898148</v>
      </c>
      <c r="C186" s="8">
        <v>5.0</v>
      </c>
      <c r="D186" s="8">
        <v>0.0</v>
      </c>
      <c r="E186" s="8" t="s">
        <v>606</v>
      </c>
      <c r="F186" s="8" t="s">
        <v>607</v>
      </c>
      <c r="G186" s="9" t="s">
        <v>608</v>
      </c>
      <c r="H186" s="10" t="s">
        <v>25</v>
      </c>
      <c r="I186" s="10" t="s">
        <v>26</v>
      </c>
      <c r="J186" s="10" t="s">
        <v>609</v>
      </c>
      <c r="K186" s="8"/>
      <c r="L186" s="8"/>
      <c r="M186" s="8"/>
      <c r="N186" s="8"/>
      <c r="O186" s="10" t="s">
        <v>28</v>
      </c>
      <c r="P186" s="13" t="s">
        <v>61</v>
      </c>
      <c r="Q186" s="11"/>
      <c r="R186" s="11"/>
      <c r="S186" s="13" t="s">
        <v>25</v>
      </c>
      <c r="T186" s="11"/>
    </row>
    <row r="187" ht="15.75" customHeight="1">
      <c r="A187" s="6" t="str">
        <f>HYPERLINK("https://devrant.com/rants/2445775","2445775")</f>
        <v>2445775</v>
      </c>
      <c r="B187" s="7">
        <v>43920.16261574074</v>
      </c>
      <c r="C187" s="8">
        <v>4.0</v>
      </c>
      <c r="D187" s="8">
        <v>1.0</v>
      </c>
      <c r="E187" s="8" t="s">
        <v>610</v>
      </c>
      <c r="F187" s="8"/>
      <c r="G187" s="9" t="s">
        <v>611</v>
      </c>
      <c r="H187" s="10" t="s">
        <v>22</v>
      </c>
      <c r="I187" s="8"/>
      <c r="J187" s="8"/>
      <c r="K187" s="8"/>
      <c r="L187" s="8"/>
      <c r="M187" s="8"/>
      <c r="N187" s="8"/>
      <c r="O187" s="8"/>
      <c r="P187" s="11"/>
      <c r="Q187" s="11"/>
      <c r="R187" s="11"/>
      <c r="S187" s="11"/>
      <c r="T187" s="11"/>
    </row>
    <row r="188" ht="15.75" customHeight="1">
      <c r="A188" s="6" t="str">
        <f>HYPERLINK("https://devrant.com/rants/2429942","2429942")</f>
        <v>2429942</v>
      </c>
      <c r="B188" s="7">
        <v>43902.58184027778</v>
      </c>
      <c r="C188" s="8">
        <v>4.0</v>
      </c>
      <c r="D188" s="8">
        <v>6.0</v>
      </c>
      <c r="E188" s="8" t="s">
        <v>138</v>
      </c>
      <c r="F188" s="8"/>
      <c r="G188" s="9" t="s">
        <v>265</v>
      </c>
      <c r="H188" s="10" t="s">
        <v>25</v>
      </c>
      <c r="I188" s="10" t="s">
        <v>38</v>
      </c>
      <c r="J188" s="10" t="s">
        <v>266</v>
      </c>
      <c r="K188" s="8"/>
      <c r="L188" s="8"/>
      <c r="M188" s="8"/>
      <c r="N188" s="8"/>
      <c r="O188" s="10" t="s">
        <v>60</v>
      </c>
      <c r="P188" s="13" t="s">
        <v>61</v>
      </c>
      <c r="Q188" s="11"/>
      <c r="R188" s="11"/>
      <c r="S188" s="13" t="s">
        <v>22</v>
      </c>
      <c r="T188" s="11"/>
    </row>
    <row r="189" ht="15.75" customHeight="1">
      <c r="A189" s="6" t="str">
        <f>HYPERLINK("https://devrant.com/rants/2436941","2436941")</f>
        <v>2436941</v>
      </c>
      <c r="B189" s="7">
        <v>43909.85390046296</v>
      </c>
      <c r="C189" s="8">
        <v>4.0</v>
      </c>
      <c r="D189" s="8">
        <v>2.0</v>
      </c>
      <c r="E189" s="8" t="s">
        <v>612</v>
      </c>
      <c r="F189" s="8"/>
      <c r="G189" s="9" t="s">
        <v>613</v>
      </c>
      <c r="H189" s="10" t="s">
        <v>25</v>
      </c>
      <c r="I189" s="10" t="s">
        <v>38</v>
      </c>
      <c r="J189" s="10" t="s">
        <v>614</v>
      </c>
      <c r="K189" s="8"/>
      <c r="L189" s="8"/>
      <c r="M189" s="8"/>
      <c r="N189" s="8"/>
      <c r="O189" s="10" t="s">
        <v>28</v>
      </c>
      <c r="P189" s="13" t="s">
        <v>88</v>
      </c>
      <c r="Q189" s="11"/>
      <c r="R189" s="11"/>
      <c r="S189" s="13" t="s">
        <v>22</v>
      </c>
      <c r="T189" s="11"/>
    </row>
    <row r="190" ht="15.75" customHeight="1">
      <c r="A190" s="6" t="str">
        <f>HYPERLINK("https://devrant.com/rants/2431126","2431126")</f>
        <v>2431126</v>
      </c>
      <c r="B190" s="7">
        <v>43903.74733796297</v>
      </c>
      <c r="C190" s="8">
        <v>4.0</v>
      </c>
      <c r="D190" s="8">
        <v>0.0</v>
      </c>
      <c r="E190" s="8" t="s">
        <v>20</v>
      </c>
      <c r="F190" s="8"/>
      <c r="G190" s="9" t="s">
        <v>615</v>
      </c>
      <c r="H190" s="10" t="s">
        <v>25</v>
      </c>
      <c r="I190" s="10" t="s">
        <v>38</v>
      </c>
      <c r="J190" s="10" t="s">
        <v>65</v>
      </c>
      <c r="K190" s="10" t="s">
        <v>27</v>
      </c>
      <c r="L190" s="8"/>
      <c r="M190" s="8"/>
      <c r="N190" s="8"/>
      <c r="O190" s="10" t="s">
        <v>28</v>
      </c>
      <c r="P190" s="13" t="s">
        <v>41</v>
      </c>
      <c r="Q190" s="11"/>
      <c r="R190" s="11"/>
      <c r="S190" s="13" t="s">
        <v>22</v>
      </c>
      <c r="T190" s="11"/>
    </row>
    <row r="191" ht="15.75" customHeight="1">
      <c r="A191" s="6" t="str">
        <f>HYPERLINK("https://devrant.com/rants/2439537","2439537")</f>
        <v>2439537</v>
      </c>
      <c r="B191" s="7">
        <v>43913.13366898148</v>
      </c>
      <c r="C191" s="8">
        <v>4.0</v>
      </c>
      <c r="D191" s="8">
        <v>11.0</v>
      </c>
      <c r="E191" s="8" t="s">
        <v>106</v>
      </c>
      <c r="F191" s="8" t="s">
        <v>616</v>
      </c>
      <c r="G191" s="9" t="s">
        <v>617</v>
      </c>
      <c r="H191" s="10" t="s">
        <v>22</v>
      </c>
      <c r="I191" s="8"/>
      <c r="J191" s="8"/>
      <c r="K191" s="8"/>
      <c r="L191" s="8"/>
      <c r="M191" s="8"/>
      <c r="N191" s="8"/>
      <c r="O191" s="8"/>
      <c r="P191" s="11"/>
      <c r="Q191" s="11"/>
      <c r="R191" s="11"/>
      <c r="S191" s="11"/>
      <c r="T191" s="11"/>
    </row>
    <row r="192" ht="15.75" customHeight="1">
      <c r="A192" s="6" t="str">
        <f>HYPERLINK("https://devrant.com/rants/2424639","2424639")</f>
        <v>2424639</v>
      </c>
      <c r="B192" s="7">
        <v>43896.17737268518</v>
      </c>
      <c r="C192" s="8">
        <v>4.0</v>
      </c>
      <c r="D192" s="8">
        <v>5.0</v>
      </c>
      <c r="E192" s="8" t="s">
        <v>20</v>
      </c>
      <c r="F192" s="8"/>
      <c r="G192" s="9" t="s">
        <v>618</v>
      </c>
      <c r="H192" s="10" t="s">
        <v>25</v>
      </c>
      <c r="I192" s="10" t="s">
        <v>619</v>
      </c>
      <c r="J192" s="10" t="s">
        <v>620</v>
      </c>
      <c r="K192" s="8"/>
      <c r="L192" s="8"/>
      <c r="M192" s="8"/>
      <c r="N192" s="8"/>
      <c r="O192" s="10" t="s">
        <v>46</v>
      </c>
      <c r="P192" s="13" t="s">
        <v>47</v>
      </c>
      <c r="Q192" s="11"/>
      <c r="R192" s="11"/>
      <c r="S192" s="13" t="s">
        <v>22</v>
      </c>
      <c r="T192" s="11"/>
    </row>
    <row r="193" ht="15.75" customHeight="1">
      <c r="A193" s="6" t="str">
        <f>HYPERLINK("https://devrant.com/rants/2434662","2434662")</f>
        <v>2434662</v>
      </c>
      <c r="B193" s="7">
        <v>43907.60026620371</v>
      </c>
      <c r="C193" s="8">
        <v>4.0</v>
      </c>
      <c r="D193" s="8">
        <v>13.0</v>
      </c>
      <c r="E193" s="8" t="s">
        <v>35</v>
      </c>
      <c r="F193" s="8"/>
      <c r="G193" s="9" t="s">
        <v>621</v>
      </c>
      <c r="H193" s="10" t="s">
        <v>22</v>
      </c>
      <c r="I193" s="8"/>
      <c r="J193" s="8"/>
      <c r="K193" s="8"/>
      <c r="L193" s="8"/>
      <c r="M193" s="8"/>
      <c r="N193" s="8"/>
      <c r="O193" s="8"/>
      <c r="P193" s="11"/>
      <c r="Q193" s="11"/>
      <c r="R193" s="11"/>
      <c r="S193" s="11"/>
      <c r="T193" s="11"/>
    </row>
    <row r="194" ht="15.75" customHeight="1">
      <c r="A194" s="6" t="str">
        <f>HYPERLINK("https://devrant.com/rants/2439990","2439990")</f>
        <v>2439990</v>
      </c>
      <c r="B194" s="7">
        <v>43913.68858796296</v>
      </c>
      <c r="C194" s="8">
        <v>4.0</v>
      </c>
      <c r="D194" s="8">
        <v>5.0</v>
      </c>
      <c r="E194" s="8" t="s">
        <v>622</v>
      </c>
      <c r="F194" s="8"/>
      <c r="G194" s="9" t="s">
        <v>623</v>
      </c>
      <c r="H194" s="10" t="s">
        <v>25</v>
      </c>
      <c r="I194" s="10" t="s">
        <v>32</v>
      </c>
      <c r="J194" s="10" t="s">
        <v>514</v>
      </c>
      <c r="K194" s="10" t="s">
        <v>624</v>
      </c>
      <c r="L194" s="8"/>
      <c r="M194" s="8"/>
      <c r="N194" s="8"/>
      <c r="O194" s="10" t="s">
        <v>28</v>
      </c>
      <c r="P194" s="13" t="s">
        <v>41</v>
      </c>
      <c r="Q194" s="11"/>
      <c r="R194" s="11"/>
      <c r="S194" s="13" t="s">
        <v>22</v>
      </c>
      <c r="T194" s="11"/>
    </row>
    <row r="195" ht="15.75" customHeight="1">
      <c r="A195" s="6" t="str">
        <f>HYPERLINK("https://devrant.com/rants/2424708","2424708")</f>
        <v>2424708</v>
      </c>
      <c r="B195" s="7">
        <v>43896.25262731482</v>
      </c>
      <c r="C195" s="8">
        <v>4.0</v>
      </c>
      <c r="D195" s="8">
        <v>22.0</v>
      </c>
      <c r="E195" s="8" t="s">
        <v>20</v>
      </c>
      <c r="F195" s="8"/>
      <c r="G195" s="9" t="s">
        <v>625</v>
      </c>
      <c r="H195" s="10" t="s">
        <v>25</v>
      </c>
      <c r="I195" s="10" t="s">
        <v>555</v>
      </c>
      <c r="J195" s="10" t="s">
        <v>626</v>
      </c>
      <c r="K195" s="10" t="s">
        <v>627</v>
      </c>
      <c r="L195" s="10" t="s">
        <v>84</v>
      </c>
      <c r="M195" s="10" t="s">
        <v>628</v>
      </c>
      <c r="N195" s="10"/>
      <c r="O195" s="10" t="s">
        <v>46</v>
      </c>
      <c r="P195" s="13" t="s">
        <v>41</v>
      </c>
      <c r="Q195" s="11"/>
      <c r="R195" s="11"/>
      <c r="S195" s="13" t="s">
        <v>22</v>
      </c>
      <c r="T195" s="11"/>
    </row>
    <row r="196" ht="15.75" customHeight="1">
      <c r="A196" s="6" t="str">
        <f>HYPERLINK("https://devrant.com/rants/2434654","2434654")</f>
        <v>2434654</v>
      </c>
      <c r="B196" s="7">
        <v>43907.59553240741</v>
      </c>
      <c r="C196" s="8">
        <v>4.0</v>
      </c>
      <c r="D196" s="8">
        <v>3.0</v>
      </c>
      <c r="E196" s="8" t="s">
        <v>26</v>
      </c>
      <c r="F196" s="8" t="s">
        <v>629</v>
      </c>
      <c r="G196" s="9" t="s">
        <v>630</v>
      </c>
      <c r="H196" s="10" t="s">
        <v>25</v>
      </c>
      <c r="I196" s="10" t="s">
        <v>26</v>
      </c>
      <c r="J196" s="10" t="s">
        <v>628</v>
      </c>
      <c r="K196" s="8"/>
      <c r="L196" s="8"/>
      <c r="M196" s="8"/>
      <c r="N196" s="8"/>
      <c r="O196" s="10" t="s">
        <v>46</v>
      </c>
      <c r="P196" s="11"/>
      <c r="Q196" s="11"/>
      <c r="R196" s="11"/>
      <c r="S196" s="13" t="s">
        <v>25</v>
      </c>
      <c r="T196" s="11"/>
    </row>
    <row r="197" ht="15.75" customHeight="1">
      <c r="A197" s="6" t="str">
        <f>HYPERLINK("https://devrant.com/rants/2437112","2437112")</f>
        <v>2437112</v>
      </c>
      <c r="B197" s="7">
        <v>43910.02475694445</v>
      </c>
      <c r="C197" s="8">
        <v>4.0</v>
      </c>
      <c r="D197" s="8">
        <v>9.0</v>
      </c>
      <c r="E197" s="8" t="s">
        <v>267</v>
      </c>
      <c r="F197" s="8"/>
      <c r="G197" s="9" t="s">
        <v>268</v>
      </c>
      <c r="H197" s="10" t="s">
        <v>25</v>
      </c>
      <c r="I197" s="10" t="s">
        <v>544</v>
      </c>
      <c r="J197" s="10" t="s">
        <v>84</v>
      </c>
      <c r="K197" s="10" t="s">
        <v>631</v>
      </c>
      <c r="L197" s="8"/>
      <c r="M197" s="8"/>
      <c r="N197" s="8"/>
      <c r="O197" s="10" t="s">
        <v>46</v>
      </c>
      <c r="P197" s="11"/>
      <c r="Q197" s="11"/>
      <c r="R197" s="11"/>
      <c r="S197" s="13" t="s">
        <v>22</v>
      </c>
      <c r="T197" s="11"/>
    </row>
    <row r="198" ht="15.75" customHeight="1">
      <c r="A198" s="6" t="str">
        <f>HYPERLINK("https://devrant.com/rants/2429018","2429018")</f>
        <v>2429018</v>
      </c>
      <c r="B198" s="7">
        <v>43901.63188657408</v>
      </c>
      <c r="C198" s="8">
        <v>4.0</v>
      </c>
      <c r="D198" s="8">
        <v>7.0</v>
      </c>
      <c r="E198" s="8" t="s">
        <v>632</v>
      </c>
      <c r="F198" s="8"/>
      <c r="G198" s="9" t="s">
        <v>633</v>
      </c>
      <c r="H198" s="10" t="s">
        <v>22</v>
      </c>
      <c r="I198" s="10" t="s">
        <v>32</v>
      </c>
      <c r="J198" s="10" t="s">
        <v>634</v>
      </c>
      <c r="K198" s="8"/>
      <c r="L198" s="8"/>
      <c r="M198" s="8"/>
      <c r="N198" s="8"/>
      <c r="O198" s="10" t="s">
        <v>46</v>
      </c>
      <c r="P198" s="13" t="s">
        <v>40</v>
      </c>
      <c r="Q198" s="11"/>
      <c r="R198" s="11"/>
      <c r="S198" s="13" t="s">
        <v>22</v>
      </c>
      <c r="T198" s="11"/>
    </row>
    <row r="199" ht="15.75" customHeight="1">
      <c r="A199" s="6" t="str">
        <f>HYPERLINK("https://devrant.com/rants/2437736","2437736")</f>
        <v>2437736</v>
      </c>
      <c r="B199" s="7">
        <v>43910.63555555556</v>
      </c>
      <c r="C199" s="8">
        <v>4.0</v>
      </c>
      <c r="D199" s="8">
        <v>4.0</v>
      </c>
      <c r="E199" s="8" t="s">
        <v>635</v>
      </c>
      <c r="F199" s="8"/>
      <c r="G199" s="9" t="s">
        <v>636</v>
      </c>
      <c r="H199" s="10" t="s">
        <v>25</v>
      </c>
      <c r="I199" s="10" t="s">
        <v>26</v>
      </c>
      <c r="J199" s="10" t="s">
        <v>614</v>
      </c>
      <c r="K199" s="10" t="s">
        <v>38</v>
      </c>
      <c r="L199" s="8"/>
      <c r="M199" s="8"/>
      <c r="N199" s="8"/>
      <c r="O199" s="10" t="s">
        <v>46</v>
      </c>
      <c r="P199" s="13" t="s">
        <v>61</v>
      </c>
      <c r="Q199" s="11"/>
      <c r="R199" s="11"/>
      <c r="S199" s="13" t="s">
        <v>25</v>
      </c>
      <c r="T199" s="11"/>
    </row>
    <row r="200" ht="15.75" customHeight="1">
      <c r="A200" s="6" t="str">
        <f>HYPERLINK("https://devrant.com/rants/2445298","2445298")</f>
        <v>2445298</v>
      </c>
      <c r="B200" s="7">
        <v>43919.52966435185</v>
      </c>
      <c r="C200" s="8">
        <v>4.0</v>
      </c>
      <c r="D200" s="8">
        <v>1.0</v>
      </c>
      <c r="E200" s="8" t="s">
        <v>637</v>
      </c>
      <c r="F200" s="8"/>
      <c r="G200" s="9" t="s">
        <v>638</v>
      </c>
      <c r="H200" s="10" t="s">
        <v>25</v>
      </c>
      <c r="I200" s="10" t="s">
        <v>32</v>
      </c>
      <c r="J200" s="10" t="s">
        <v>555</v>
      </c>
      <c r="K200" s="10" t="s">
        <v>559</v>
      </c>
      <c r="L200" s="10" t="s">
        <v>91</v>
      </c>
      <c r="M200" s="8"/>
      <c r="N200" s="8"/>
      <c r="O200" s="10" t="s">
        <v>28</v>
      </c>
      <c r="P200" s="13" t="s">
        <v>88</v>
      </c>
      <c r="Q200" s="11"/>
      <c r="R200" s="11"/>
      <c r="S200" s="13" t="s">
        <v>22</v>
      </c>
      <c r="T200" s="11"/>
    </row>
    <row r="201" ht="15.75" customHeight="1">
      <c r="A201" s="6" t="str">
        <f>HYPERLINK("https://devrant.com/rants/2433822","2433822")</f>
        <v>2433822</v>
      </c>
      <c r="B201" s="7">
        <v>43907.06809027777</v>
      </c>
      <c r="C201" s="8">
        <v>4.0</v>
      </c>
      <c r="D201" s="8">
        <v>0.0</v>
      </c>
      <c r="E201" s="8" t="s">
        <v>639</v>
      </c>
      <c r="F201" s="8"/>
      <c r="G201" s="9" t="s">
        <v>640</v>
      </c>
      <c r="H201" s="10" t="s">
        <v>25</v>
      </c>
      <c r="I201" s="10" t="s">
        <v>38</v>
      </c>
      <c r="J201" s="10" t="s">
        <v>641</v>
      </c>
      <c r="K201" s="10" t="s">
        <v>64</v>
      </c>
      <c r="L201" s="8"/>
      <c r="M201" s="8"/>
      <c r="N201" s="8"/>
      <c r="O201" s="10" t="s">
        <v>60</v>
      </c>
      <c r="P201" s="13" t="s">
        <v>61</v>
      </c>
      <c r="Q201" s="11"/>
      <c r="R201" s="11"/>
      <c r="S201" s="13" t="s">
        <v>22</v>
      </c>
      <c r="T201" s="11"/>
    </row>
    <row r="202" ht="15.75" customHeight="1">
      <c r="A202" s="6" t="str">
        <f>HYPERLINK("https://devrant.com/rants/2440972","2440972")</f>
        <v>2440972</v>
      </c>
      <c r="B202" s="7">
        <v>43914.7094212963</v>
      </c>
      <c r="C202" s="8">
        <v>4.0</v>
      </c>
      <c r="D202" s="8">
        <v>1.0</v>
      </c>
      <c r="E202" s="8" t="s">
        <v>402</v>
      </c>
      <c r="F202" s="8"/>
      <c r="G202" s="9" t="s">
        <v>642</v>
      </c>
      <c r="H202" s="10" t="s">
        <v>22</v>
      </c>
      <c r="I202" s="8"/>
      <c r="J202" s="8"/>
      <c r="K202" s="8"/>
      <c r="L202" s="8"/>
      <c r="M202" s="8"/>
      <c r="N202" s="8"/>
      <c r="O202" s="8"/>
      <c r="P202" s="11"/>
      <c r="Q202" s="11"/>
      <c r="R202" s="11"/>
      <c r="S202" s="11"/>
      <c r="T202" s="11"/>
    </row>
    <row r="203" ht="15.75" customHeight="1">
      <c r="A203" s="6" t="str">
        <f>HYPERLINK("https://devrant.com/rants/2442840","2442840")</f>
        <v>2442840</v>
      </c>
      <c r="B203" s="7">
        <v>43916.81226851852</v>
      </c>
      <c r="C203" s="8">
        <v>4.0</v>
      </c>
      <c r="D203" s="8">
        <v>4.0</v>
      </c>
      <c r="E203" s="8" t="s">
        <v>643</v>
      </c>
      <c r="F203" s="8" t="s">
        <v>644</v>
      </c>
      <c r="G203" s="9" t="s">
        <v>645</v>
      </c>
      <c r="H203" s="10" t="s">
        <v>25</v>
      </c>
      <c r="I203" s="10" t="s">
        <v>433</v>
      </c>
      <c r="J203" s="10" t="s">
        <v>425</v>
      </c>
      <c r="K203" s="8"/>
      <c r="L203" s="8"/>
      <c r="M203" s="8"/>
      <c r="N203" s="8"/>
      <c r="O203" s="10" t="s">
        <v>28</v>
      </c>
      <c r="P203" s="13" t="s">
        <v>41</v>
      </c>
      <c r="Q203" s="13" t="s">
        <v>88</v>
      </c>
      <c r="R203" s="11"/>
      <c r="S203" s="13" t="s">
        <v>22</v>
      </c>
      <c r="T203" s="11"/>
    </row>
    <row r="204" ht="15.75" customHeight="1">
      <c r="A204" s="6" t="str">
        <f>HYPERLINK("https://devrant.com/rants/2434709","2434709")</f>
        <v>2434709</v>
      </c>
      <c r="B204" s="7">
        <v>43907.63049768518</v>
      </c>
      <c r="C204" s="8">
        <v>3.0</v>
      </c>
      <c r="D204" s="8">
        <v>0.0</v>
      </c>
      <c r="E204" s="8" t="s">
        <v>646</v>
      </c>
      <c r="F204" s="8"/>
      <c r="G204" s="9" t="s">
        <v>647</v>
      </c>
      <c r="H204" s="10" t="s">
        <v>25</v>
      </c>
      <c r="I204" s="10" t="s">
        <v>596</v>
      </c>
      <c r="J204" s="10" t="s">
        <v>595</v>
      </c>
      <c r="K204" s="8"/>
      <c r="L204" s="8"/>
      <c r="M204" s="8"/>
      <c r="N204" s="8"/>
      <c r="O204" s="10" t="s">
        <v>28</v>
      </c>
      <c r="P204" s="13" t="s">
        <v>41</v>
      </c>
      <c r="Q204" s="13" t="s">
        <v>88</v>
      </c>
      <c r="R204" s="11"/>
      <c r="S204" s="13" t="s">
        <v>22</v>
      </c>
      <c r="T204" s="11"/>
    </row>
    <row r="205" ht="15.75" customHeight="1">
      <c r="A205" s="6" t="str">
        <f>HYPERLINK("https://devrant.com/rants/2434306","2434306")</f>
        <v>2434306</v>
      </c>
      <c r="B205" s="7">
        <v>43907.3812962963</v>
      </c>
      <c r="C205" s="8">
        <v>3.0</v>
      </c>
      <c r="D205" s="8">
        <v>1.0</v>
      </c>
      <c r="E205" s="8" t="s">
        <v>26</v>
      </c>
      <c r="F205" s="8"/>
      <c r="G205" s="9" t="s">
        <v>648</v>
      </c>
      <c r="H205" s="10" t="s">
        <v>25</v>
      </c>
      <c r="I205" s="10" t="s">
        <v>26</v>
      </c>
      <c r="J205" s="10" t="s">
        <v>649</v>
      </c>
      <c r="K205" s="8"/>
      <c r="L205" s="8"/>
      <c r="M205" s="8"/>
      <c r="N205" s="8"/>
      <c r="O205" s="10" t="s">
        <v>46</v>
      </c>
      <c r="P205" s="11"/>
      <c r="Q205" s="11"/>
      <c r="R205" s="11"/>
      <c r="S205" s="13" t="s">
        <v>25</v>
      </c>
      <c r="T205" s="11"/>
    </row>
    <row r="206" ht="15.75" customHeight="1">
      <c r="A206" s="6" t="str">
        <f>HYPERLINK("https://devrant.com/rants/2433076","2433076")</f>
        <v>2433076</v>
      </c>
      <c r="B206" s="7">
        <v>43906.27978009259</v>
      </c>
      <c r="C206" s="8">
        <v>3.0</v>
      </c>
      <c r="D206" s="8">
        <v>1.0</v>
      </c>
      <c r="E206" s="8" t="s">
        <v>299</v>
      </c>
      <c r="F206" s="8"/>
      <c r="G206" s="9" t="s">
        <v>300</v>
      </c>
      <c r="H206" s="10" t="s">
        <v>25</v>
      </c>
      <c r="I206" s="10" t="s">
        <v>32</v>
      </c>
      <c r="J206" s="10" t="s">
        <v>595</v>
      </c>
      <c r="K206" s="8"/>
      <c r="L206" s="8"/>
      <c r="M206" s="8"/>
      <c r="N206" s="8"/>
      <c r="O206" s="10" t="s">
        <v>28</v>
      </c>
      <c r="P206" s="13" t="s">
        <v>41</v>
      </c>
      <c r="Q206" s="11"/>
      <c r="R206" s="11"/>
      <c r="S206" s="13" t="s">
        <v>22</v>
      </c>
      <c r="T206" s="11"/>
    </row>
    <row r="207" ht="15.75" customHeight="1">
      <c r="A207" s="6" t="str">
        <f>HYPERLINK("https://devrant.com/rants/2439966","2439966")</f>
        <v>2439966</v>
      </c>
      <c r="B207" s="7">
        <v>43913.6655787037</v>
      </c>
      <c r="C207" s="8">
        <v>3.0</v>
      </c>
      <c r="D207" s="8">
        <v>10.0</v>
      </c>
      <c r="E207" s="8" t="s">
        <v>650</v>
      </c>
      <c r="F207" s="8"/>
      <c r="G207" s="9" t="s">
        <v>651</v>
      </c>
      <c r="H207" s="10" t="s">
        <v>25</v>
      </c>
      <c r="I207" s="10" t="s">
        <v>32</v>
      </c>
      <c r="J207" s="10" t="s">
        <v>652</v>
      </c>
      <c r="K207" s="10" t="s">
        <v>84</v>
      </c>
      <c r="L207" s="10" t="s">
        <v>653</v>
      </c>
      <c r="M207" s="8"/>
      <c r="N207" s="8"/>
      <c r="O207" s="10" t="s">
        <v>60</v>
      </c>
      <c r="P207" s="13" t="s">
        <v>47</v>
      </c>
      <c r="Q207" s="13" t="s">
        <v>40</v>
      </c>
      <c r="R207" s="11"/>
      <c r="S207" s="13" t="s">
        <v>22</v>
      </c>
      <c r="T207" s="11"/>
    </row>
    <row r="208" ht="15.75" customHeight="1">
      <c r="A208" s="6" t="str">
        <f>HYPERLINK("https://devrant.com/rants/2439188","2439188")</f>
        <v>2439188</v>
      </c>
      <c r="B208" s="7">
        <v>43912.61512731481</v>
      </c>
      <c r="C208" s="8">
        <v>3.0</v>
      </c>
      <c r="D208" s="8">
        <v>7.0</v>
      </c>
      <c r="E208" s="8" t="s">
        <v>654</v>
      </c>
      <c r="F208" s="8"/>
      <c r="G208" s="9" t="s">
        <v>655</v>
      </c>
      <c r="H208" s="10" t="s">
        <v>25</v>
      </c>
      <c r="I208" s="10" t="s">
        <v>96</v>
      </c>
      <c r="J208" s="10" t="s">
        <v>225</v>
      </c>
      <c r="K208" s="10" t="s">
        <v>226</v>
      </c>
      <c r="L208" s="8"/>
      <c r="M208" s="8"/>
      <c r="N208" s="8"/>
      <c r="O208" s="10" t="s">
        <v>60</v>
      </c>
      <c r="P208" s="13" t="s">
        <v>47</v>
      </c>
      <c r="Q208" s="11"/>
      <c r="R208" s="11"/>
      <c r="S208" s="13" t="s">
        <v>22</v>
      </c>
      <c r="T208" s="11"/>
    </row>
    <row r="209" ht="15.75" customHeight="1">
      <c r="A209" s="6" t="str">
        <f>HYPERLINK("https://devrant.com/rants/2429176","2429176")</f>
        <v>2429176</v>
      </c>
      <c r="B209" s="7">
        <v>43901.78967592592</v>
      </c>
      <c r="C209" s="8">
        <v>3.0</v>
      </c>
      <c r="D209" s="8">
        <v>2.0</v>
      </c>
      <c r="E209" s="8" t="s">
        <v>35</v>
      </c>
      <c r="F209" s="8"/>
      <c r="G209" s="9" t="s">
        <v>656</v>
      </c>
      <c r="H209" s="10" t="s">
        <v>22</v>
      </c>
      <c r="I209" s="8"/>
      <c r="J209" s="8"/>
      <c r="K209" s="8"/>
      <c r="L209" s="8"/>
      <c r="M209" s="8"/>
      <c r="N209" s="8"/>
      <c r="O209" s="8"/>
      <c r="P209" s="11"/>
      <c r="Q209" s="11"/>
      <c r="R209" s="11"/>
      <c r="S209" s="11"/>
      <c r="T209" s="11"/>
    </row>
    <row r="210" ht="15.75" customHeight="1">
      <c r="A210" s="6" t="str">
        <f>HYPERLINK("https://devrant.com/rants/2449921","2449921")</f>
        <v>2449921</v>
      </c>
      <c r="B210" s="7">
        <v>43924.11202546296</v>
      </c>
      <c r="C210" s="8">
        <v>3.0</v>
      </c>
      <c r="D210" s="8">
        <v>1.0</v>
      </c>
      <c r="E210" s="8" t="s">
        <v>657</v>
      </c>
      <c r="F210" s="8"/>
      <c r="G210" s="9" t="s">
        <v>658</v>
      </c>
      <c r="H210" s="10" t="s">
        <v>25</v>
      </c>
      <c r="I210" s="10" t="s">
        <v>266</v>
      </c>
      <c r="J210" s="10" t="s">
        <v>628</v>
      </c>
      <c r="K210" s="10" t="s">
        <v>659</v>
      </c>
      <c r="L210" s="8"/>
      <c r="M210" s="8"/>
      <c r="N210" s="8"/>
      <c r="O210" s="10" t="s">
        <v>60</v>
      </c>
      <c r="P210" s="13" t="s">
        <v>47</v>
      </c>
      <c r="Q210" s="11"/>
      <c r="R210" s="11"/>
      <c r="S210" s="13" t="s">
        <v>22</v>
      </c>
      <c r="T210" s="11"/>
    </row>
    <row r="211" ht="15.75" customHeight="1">
      <c r="A211" s="6" t="str">
        <f>HYPERLINK("https://devrant.com/rants/2427751","2427751")</f>
        <v>2427751</v>
      </c>
      <c r="B211" s="7">
        <v>43900.43892361111</v>
      </c>
      <c r="C211" s="8">
        <v>2.0</v>
      </c>
      <c r="D211" s="8">
        <v>0.0</v>
      </c>
      <c r="E211" s="8" t="s">
        <v>660</v>
      </c>
      <c r="F211" s="8"/>
      <c r="G211" s="9" t="s">
        <v>661</v>
      </c>
      <c r="H211" s="10" t="s">
        <v>25</v>
      </c>
      <c r="I211" s="10" t="s">
        <v>38</v>
      </c>
      <c r="J211" s="10" t="s">
        <v>555</v>
      </c>
      <c r="K211" s="8"/>
      <c r="L211" s="8"/>
      <c r="M211" s="8"/>
      <c r="N211" s="8"/>
      <c r="O211" s="10" t="s">
        <v>60</v>
      </c>
      <c r="P211" s="13" t="s">
        <v>41</v>
      </c>
      <c r="Q211" s="11"/>
      <c r="R211" s="11"/>
      <c r="S211" s="13" t="s">
        <v>22</v>
      </c>
      <c r="T211" s="11"/>
    </row>
    <row r="212" ht="15.75" customHeight="1">
      <c r="A212" s="6" t="str">
        <f>HYPERLINK("https://devrant.com/rants/2433878","2433878")</f>
        <v>2433878</v>
      </c>
      <c r="B212" s="7">
        <v>43907.13827546296</v>
      </c>
      <c r="C212" s="8">
        <v>2.0</v>
      </c>
      <c r="D212" s="8">
        <v>8.0</v>
      </c>
      <c r="E212" s="8" t="s">
        <v>662</v>
      </c>
      <c r="F212" s="8"/>
      <c r="G212" s="9" t="s">
        <v>663</v>
      </c>
      <c r="H212" s="10" t="s">
        <v>25</v>
      </c>
      <c r="I212" s="10" t="s">
        <v>425</v>
      </c>
      <c r="J212" s="10" t="s">
        <v>664</v>
      </c>
      <c r="K212" s="10" t="s">
        <v>595</v>
      </c>
      <c r="L212" s="8"/>
      <c r="M212" s="8"/>
      <c r="N212" s="8"/>
      <c r="O212" s="10" t="s">
        <v>46</v>
      </c>
      <c r="P212" s="13" t="s">
        <v>40</v>
      </c>
      <c r="Q212" s="13" t="s">
        <v>29</v>
      </c>
      <c r="R212" s="11"/>
      <c r="S212" s="13" t="s">
        <v>22</v>
      </c>
      <c r="T212" s="11"/>
    </row>
    <row r="213" ht="15.75" customHeight="1">
      <c r="A213" s="6" t="str">
        <f>HYPERLINK("https://devrant.com/rants/2449962","2449962")</f>
        <v>2449962</v>
      </c>
      <c r="B213" s="7">
        <v>43924.16469907408</v>
      </c>
      <c r="C213" s="8">
        <v>2.0</v>
      </c>
      <c r="D213" s="8">
        <v>1.0</v>
      </c>
      <c r="E213" s="8" t="s">
        <v>665</v>
      </c>
      <c r="F213" s="8"/>
      <c r="G213" s="9" t="s">
        <v>666</v>
      </c>
      <c r="H213" s="10" t="s">
        <v>25</v>
      </c>
      <c r="I213" s="10" t="s">
        <v>425</v>
      </c>
      <c r="J213" s="10" t="s">
        <v>667</v>
      </c>
      <c r="K213" s="8"/>
      <c r="L213" s="8"/>
      <c r="M213" s="8"/>
      <c r="N213" s="8"/>
      <c r="O213" s="10" t="s">
        <v>28</v>
      </c>
      <c r="P213" s="13" t="s">
        <v>40</v>
      </c>
      <c r="Q213" s="11"/>
      <c r="R213" s="11"/>
      <c r="S213" s="13" t="s">
        <v>22</v>
      </c>
      <c r="T213" s="11"/>
    </row>
    <row r="214" ht="15.75" customHeight="1">
      <c r="A214" s="6" t="str">
        <f>HYPERLINK("https://devrant.com/rants/2433023","2433023")</f>
        <v>2433023</v>
      </c>
      <c r="B214" s="7">
        <v>43906.21979166667</v>
      </c>
      <c r="C214" s="8">
        <v>2.0</v>
      </c>
      <c r="D214" s="8">
        <v>4.0</v>
      </c>
      <c r="E214" s="8" t="s">
        <v>325</v>
      </c>
      <c r="F214" s="8"/>
      <c r="G214" s="9" t="s">
        <v>326</v>
      </c>
      <c r="H214" s="10" t="s">
        <v>25</v>
      </c>
      <c r="I214" s="10" t="s">
        <v>38</v>
      </c>
      <c r="J214" s="10" t="s">
        <v>65</v>
      </c>
      <c r="K214" s="10" t="s">
        <v>27</v>
      </c>
      <c r="L214" s="8"/>
      <c r="M214" s="8"/>
      <c r="N214" s="8"/>
      <c r="O214" s="10" t="s">
        <v>46</v>
      </c>
      <c r="P214" s="11"/>
      <c r="Q214" s="11"/>
      <c r="R214" s="11"/>
      <c r="S214" s="13" t="s">
        <v>22</v>
      </c>
      <c r="T214" s="11"/>
    </row>
    <row r="215" ht="15.75" customHeight="1">
      <c r="A215" s="6" t="str">
        <f>HYPERLINK("https://devrant.com/rants/2430739","2430739")</f>
        <v>2430739</v>
      </c>
      <c r="B215" s="7">
        <v>43903.45658564815</v>
      </c>
      <c r="C215" s="8">
        <v>2.0</v>
      </c>
      <c r="D215" s="8">
        <v>12.0</v>
      </c>
      <c r="E215" s="8" t="s">
        <v>312</v>
      </c>
      <c r="F215" s="8"/>
      <c r="G215" s="9" t="s">
        <v>313</v>
      </c>
      <c r="H215" s="10" t="s">
        <v>25</v>
      </c>
      <c r="I215" s="10" t="s">
        <v>425</v>
      </c>
      <c r="J215" s="10" t="s">
        <v>32</v>
      </c>
      <c r="K215" s="10" t="s">
        <v>514</v>
      </c>
      <c r="L215" s="8"/>
      <c r="M215" s="8"/>
      <c r="N215" s="8"/>
      <c r="O215" s="10" t="s">
        <v>28</v>
      </c>
      <c r="P215" s="13" t="s">
        <v>41</v>
      </c>
      <c r="Q215" s="11"/>
      <c r="R215" s="11"/>
      <c r="S215" s="13" t="s">
        <v>22</v>
      </c>
      <c r="T215" s="11"/>
    </row>
    <row r="216" ht="15.75" customHeight="1">
      <c r="A216" s="6" t="str">
        <f>HYPERLINK("https://devrant.com/rants/2433764","2433764")</f>
        <v>2433764</v>
      </c>
      <c r="B216" s="7">
        <v>43906.97261574074</v>
      </c>
      <c r="C216" s="8">
        <v>2.0</v>
      </c>
      <c r="D216" s="8">
        <v>22.0</v>
      </c>
      <c r="E216" s="8" t="s">
        <v>35</v>
      </c>
      <c r="F216" s="8"/>
      <c r="G216" s="9" t="s">
        <v>668</v>
      </c>
      <c r="H216" s="10" t="s">
        <v>25</v>
      </c>
      <c r="I216" s="10" t="s">
        <v>425</v>
      </c>
      <c r="J216" s="10" t="s">
        <v>669</v>
      </c>
      <c r="K216" s="8"/>
      <c r="L216" s="8"/>
      <c r="M216" s="8"/>
      <c r="N216" s="8"/>
      <c r="O216" s="10" t="s">
        <v>28</v>
      </c>
      <c r="P216" s="13" t="s">
        <v>41</v>
      </c>
      <c r="Q216" s="11"/>
      <c r="R216" s="11"/>
      <c r="S216" s="13" t="s">
        <v>22</v>
      </c>
      <c r="T216" s="11"/>
    </row>
    <row r="217" ht="15.75" customHeight="1">
      <c r="A217" s="6" t="str">
        <f>HYPERLINK("https://devrant.com/rants/2433290","2433290")</f>
        <v>2433290</v>
      </c>
      <c r="B217" s="7">
        <v>43906.48364583333</v>
      </c>
      <c r="C217" s="8">
        <v>2.0</v>
      </c>
      <c r="D217" s="8">
        <v>0.0</v>
      </c>
      <c r="E217" s="8" t="s">
        <v>670</v>
      </c>
      <c r="F217" s="8" t="s">
        <v>671</v>
      </c>
      <c r="G217" s="9" t="s">
        <v>672</v>
      </c>
      <c r="H217" s="10" t="s">
        <v>25</v>
      </c>
      <c r="I217" s="10" t="s">
        <v>26</v>
      </c>
      <c r="J217" s="10" t="s">
        <v>673</v>
      </c>
      <c r="K217" s="10" t="s">
        <v>628</v>
      </c>
      <c r="L217" s="10" t="s">
        <v>674</v>
      </c>
      <c r="M217" s="8"/>
      <c r="N217" s="8"/>
      <c r="O217" s="10" t="s">
        <v>28</v>
      </c>
      <c r="P217" s="11"/>
      <c r="Q217" s="11"/>
      <c r="R217" s="11"/>
      <c r="S217" s="13" t="s">
        <v>25</v>
      </c>
      <c r="T217" s="11"/>
    </row>
    <row r="218" ht="15.75" customHeight="1">
      <c r="A218" s="6" t="str">
        <f>HYPERLINK("https://devrant.com/rants/2442592","2442592")</f>
        <v>2442592</v>
      </c>
      <c r="B218" s="7">
        <v>43916.56364583333</v>
      </c>
      <c r="C218" s="8">
        <v>2.0</v>
      </c>
      <c r="D218" s="8">
        <v>0.0</v>
      </c>
      <c r="E218" s="8" t="s">
        <v>26</v>
      </c>
      <c r="F218" s="8"/>
      <c r="G218" s="9" t="s">
        <v>675</v>
      </c>
      <c r="H218" s="10" t="s">
        <v>25</v>
      </c>
      <c r="I218" s="10" t="s">
        <v>26</v>
      </c>
      <c r="J218" s="10" t="s">
        <v>676</v>
      </c>
      <c r="K218" s="8"/>
      <c r="L218" s="8"/>
      <c r="M218" s="8"/>
      <c r="N218" s="8"/>
      <c r="O218" s="10" t="s">
        <v>46</v>
      </c>
      <c r="P218" s="13" t="s">
        <v>40</v>
      </c>
      <c r="Q218" s="11"/>
      <c r="R218" s="11"/>
      <c r="S218" s="13" t="s">
        <v>25</v>
      </c>
      <c r="T218" s="11"/>
    </row>
    <row r="219" ht="15.75" customHeight="1">
      <c r="A219" s="6" t="str">
        <f>HYPERLINK("https://devrant.com/rants/2439386","2439386")</f>
        <v>2439386</v>
      </c>
      <c r="B219" s="7">
        <v>43912.93498842593</v>
      </c>
      <c r="C219" s="8">
        <v>2.0</v>
      </c>
      <c r="D219" s="8">
        <v>13.0</v>
      </c>
      <c r="E219" s="8" t="s">
        <v>677</v>
      </c>
      <c r="F219" s="8"/>
      <c r="G219" s="9" t="s">
        <v>678</v>
      </c>
      <c r="H219" s="10" t="s">
        <v>25</v>
      </c>
      <c r="I219" s="10" t="s">
        <v>523</v>
      </c>
      <c r="J219" s="10" t="s">
        <v>679</v>
      </c>
      <c r="K219" s="10" t="s">
        <v>680</v>
      </c>
      <c r="L219" s="10" t="s">
        <v>91</v>
      </c>
      <c r="M219" s="8"/>
      <c r="N219" s="8"/>
      <c r="O219" s="10" t="s">
        <v>28</v>
      </c>
      <c r="P219" s="13" t="s">
        <v>88</v>
      </c>
      <c r="Q219" s="11"/>
      <c r="R219" s="11"/>
      <c r="S219" s="13" t="s">
        <v>22</v>
      </c>
      <c r="T219" s="11"/>
    </row>
    <row r="220" ht="15.75" customHeight="1">
      <c r="A220" s="6" t="str">
        <f>HYPERLINK("https://devrant.com/rants/2427839","2427839")</f>
        <v>2427839</v>
      </c>
      <c r="B220" s="7">
        <v>43900.524375</v>
      </c>
      <c r="C220" s="8">
        <v>1.0</v>
      </c>
      <c r="D220" s="8">
        <v>2.0</v>
      </c>
      <c r="E220" s="8" t="s">
        <v>336</v>
      </c>
      <c r="F220" s="8" t="s">
        <v>337</v>
      </c>
      <c r="G220" s="9" t="s">
        <v>338</v>
      </c>
      <c r="H220" s="10" t="s">
        <v>25</v>
      </c>
      <c r="I220" s="10" t="s">
        <v>26</v>
      </c>
      <c r="J220" s="10" t="s">
        <v>421</v>
      </c>
      <c r="K220" s="8"/>
      <c r="L220" s="8"/>
      <c r="M220" s="8"/>
      <c r="N220" s="8"/>
      <c r="O220" s="10" t="s">
        <v>46</v>
      </c>
      <c r="P220" s="11"/>
      <c r="Q220" s="11"/>
      <c r="R220" s="11"/>
      <c r="S220" s="13" t="s">
        <v>22</v>
      </c>
      <c r="T220" s="11"/>
    </row>
    <row r="221" ht="15.75" customHeight="1">
      <c r="A221" s="6" t="str">
        <f>HYPERLINK("https://devrant.com/rants/2453967","2453967")</f>
        <v>2453967</v>
      </c>
      <c r="B221" s="7">
        <v>43928.31059027778</v>
      </c>
      <c r="C221" s="8">
        <v>1.0</v>
      </c>
      <c r="D221" s="8">
        <v>9.0</v>
      </c>
      <c r="E221" s="8" t="s">
        <v>681</v>
      </c>
      <c r="F221" s="8"/>
      <c r="G221" s="9" t="s">
        <v>682</v>
      </c>
      <c r="H221" s="10" t="s">
        <v>25</v>
      </c>
      <c r="I221" s="10" t="s">
        <v>523</v>
      </c>
      <c r="J221" s="10" t="s">
        <v>683</v>
      </c>
      <c r="K221" s="10" t="s">
        <v>84</v>
      </c>
      <c r="L221" s="8"/>
      <c r="M221" s="8"/>
      <c r="N221" s="8"/>
      <c r="O221" s="10" t="s">
        <v>60</v>
      </c>
      <c r="P221" s="13" t="s">
        <v>40</v>
      </c>
      <c r="Q221" s="11"/>
      <c r="R221" s="11"/>
      <c r="S221" s="13" t="s">
        <v>22</v>
      </c>
      <c r="T221" s="11"/>
    </row>
    <row r="222" ht="15.75" customHeight="1">
      <c r="A222" s="6" t="str">
        <f>HYPERLINK("https://devrant.com/rants/2448165","2448165")</f>
        <v>2448165</v>
      </c>
      <c r="B222" s="7">
        <v>43922.5159375</v>
      </c>
      <c r="C222" s="8">
        <v>1.0</v>
      </c>
      <c r="D222" s="8">
        <v>14.0</v>
      </c>
      <c r="E222" s="8" t="s">
        <v>684</v>
      </c>
      <c r="F222" s="8"/>
      <c r="G222" s="9" t="s">
        <v>685</v>
      </c>
      <c r="H222" s="10" t="s">
        <v>25</v>
      </c>
      <c r="I222" s="10" t="s">
        <v>425</v>
      </c>
      <c r="J222" s="10" t="s">
        <v>686</v>
      </c>
      <c r="K222" s="8"/>
      <c r="L222" s="8"/>
      <c r="M222" s="8"/>
      <c r="N222" s="8"/>
      <c r="O222" s="10" t="s">
        <v>28</v>
      </c>
      <c r="P222" s="13" t="s">
        <v>88</v>
      </c>
      <c r="Q222" s="11"/>
      <c r="R222" s="11"/>
      <c r="S222" s="13" t="s">
        <v>22</v>
      </c>
      <c r="T222" s="11"/>
    </row>
    <row r="223" ht="15.75" customHeight="1">
      <c r="A223" s="6" t="str">
        <f>HYPERLINK("https://devrant.com/rants/2441848","2441848")</f>
        <v>2441848</v>
      </c>
      <c r="B223" s="7">
        <v>43915.76805555556</v>
      </c>
      <c r="C223" s="8">
        <v>1.0</v>
      </c>
      <c r="D223" s="8">
        <v>0.0</v>
      </c>
      <c r="E223" s="8" t="s">
        <v>687</v>
      </c>
      <c r="F223" s="8"/>
      <c r="G223" s="9" t="s">
        <v>688</v>
      </c>
      <c r="H223" s="10" t="s">
        <v>25</v>
      </c>
      <c r="I223" s="10" t="s">
        <v>425</v>
      </c>
      <c r="J223" s="10" t="s">
        <v>433</v>
      </c>
      <c r="K223" s="8"/>
      <c r="L223" s="8"/>
      <c r="M223" s="8"/>
      <c r="N223" s="8"/>
      <c r="O223" s="10" t="s">
        <v>28</v>
      </c>
      <c r="P223" s="11"/>
      <c r="Q223" s="11"/>
      <c r="R223" s="11"/>
      <c r="S223" s="13" t="s">
        <v>22</v>
      </c>
      <c r="T223" s="11"/>
    </row>
    <row r="224" ht="15.75" customHeight="1">
      <c r="A224" s="6" t="str">
        <f>HYPERLINK("https://devrant.com/rants/2458574","2458574")</f>
        <v>2458574</v>
      </c>
      <c r="B224" s="7">
        <v>43933.03793981481</v>
      </c>
      <c r="C224" s="8">
        <v>1.0</v>
      </c>
      <c r="D224" s="8">
        <v>10.0</v>
      </c>
      <c r="E224" s="8" t="s">
        <v>317</v>
      </c>
      <c r="F224" s="8"/>
      <c r="G224" s="9" t="s">
        <v>689</v>
      </c>
      <c r="H224" s="10" t="s">
        <v>25</v>
      </c>
      <c r="I224" s="10" t="s">
        <v>32</v>
      </c>
      <c r="J224" s="10" t="s">
        <v>84</v>
      </c>
      <c r="K224" s="8"/>
      <c r="L224" s="8"/>
      <c r="M224" s="8"/>
      <c r="N224" s="8"/>
      <c r="O224" s="10" t="s">
        <v>28</v>
      </c>
      <c r="P224" s="13" t="s">
        <v>88</v>
      </c>
      <c r="Q224" s="11"/>
      <c r="R224" s="11"/>
      <c r="S224" s="13" t="s">
        <v>22</v>
      </c>
      <c r="T224" s="11"/>
    </row>
    <row r="225" ht="15.75" customHeight="1">
      <c r="A225" s="6" t="str">
        <f>HYPERLINK("https://devrant.com/rants/2437238","2437238")</f>
        <v>2437238</v>
      </c>
      <c r="B225" s="7">
        <v>43910.14914351852</v>
      </c>
      <c r="C225" s="8">
        <v>0.0</v>
      </c>
      <c r="D225" s="8">
        <v>3.0</v>
      </c>
      <c r="E225" s="8" t="s">
        <v>690</v>
      </c>
      <c r="F225" s="8"/>
      <c r="G225" s="9" t="s">
        <v>691</v>
      </c>
      <c r="H225" s="10" t="s">
        <v>25</v>
      </c>
      <c r="I225" s="10" t="s">
        <v>32</v>
      </c>
      <c r="J225" s="10" t="s">
        <v>38</v>
      </c>
      <c r="K225" s="10" t="s">
        <v>523</v>
      </c>
      <c r="L225" s="10" t="s">
        <v>692</v>
      </c>
      <c r="M225" s="8"/>
      <c r="N225" s="8"/>
      <c r="O225" s="10" t="s">
        <v>28</v>
      </c>
      <c r="P225" s="13" t="s">
        <v>41</v>
      </c>
      <c r="Q225" s="11"/>
      <c r="R225" s="11"/>
      <c r="S225" s="13" t="s">
        <v>22</v>
      </c>
      <c r="T225" s="11"/>
    </row>
    <row r="226" ht="15.75" customHeight="1">
      <c r="A226" s="6" t="str">
        <f>HYPERLINK("https://devrant.com/rants/2427703","2427703")</f>
        <v>2427703</v>
      </c>
      <c r="B226" s="7">
        <v>43900.36917824074</v>
      </c>
      <c r="C226" s="8">
        <v>0.0</v>
      </c>
      <c r="D226" s="8">
        <v>0.0</v>
      </c>
      <c r="E226" s="8" t="s">
        <v>138</v>
      </c>
      <c r="F226" s="8"/>
      <c r="G226" s="9" t="s">
        <v>693</v>
      </c>
      <c r="H226" s="10" t="s">
        <v>25</v>
      </c>
      <c r="I226" s="10" t="s">
        <v>32</v>
      </c>
      <c r="J226" s="10" t="s">
        <v>38</v>
      </c>
      <c r="K226" s="10" t="s">
        <v>694</v>
      </c>
      <c r="L226" s="8"/>
      <c r="M226" s="8"/>
      <c r="N226" s="8"/>
      <c r="O226" s="10" t="s">
        <v>28</v>
      </c>
      <c r="P226" s="11"/>
      <c r="Q226" s="11"/>
      <c r="R226" s="11"/>
      <c r="S226" s="13" t="s">
        <v>22</v>
      </c>
      <c r="T226" s="11"/>
    </row>
    <row r="227" ht="15.75" customHeight="1">
      <c r="A227" s="6" t="str">
        <f>HYPERLINK("https://devrant.com/rants/2440705","2440705")</f>
        <v>2440705</v>
      </c>
      <c r="B227" s="7">
        <v>43914.40944444444</v>
      </c>
      <c r="C227" s="8">
        <v>0.0</v>
      </c>
      <c r="D227" s="8">
        <v>2.0</v>
      </c>
      <c r="E227" s="8" t="s">
        <v>20</v>
      </c>
      <c r="F227" s="8"/>
      <c r="G227" s="9" t="s">
        <v>695</v>
      </c>
      <c r="H227" s="10" t="s">
        <v>25</v>
      </c>
      <c r="I227" s="10" t="s">
        <v>26</v>
      </c>
      <c r="J227" s="10" t="s">
        <v>421</v>
      </c>
      <c r="K227" s="10" t="s">
        <v>84</v>
      </c>
      <c r="L227" s="8"/>
      <c r="M227" s="8"/>
      <c r="N227" s="8"/>
      <c r="O227" s="10" t="s">
        <v>46</v>
      </c>
      <c r="P227" s="13" t="s">
        <v>61</v>
      </c>
      <c r="Q227" s="11"/>
      <c r="R227" s="11"/>
      <c r="S227" s="13" t="s">
        <v>25</v>
      </c>
      <c r="T227" s="11"/>
    </row>
    <row r="228" ht="15.75" customHeight="1">
      <c r="A228" s="6" t="str">
        <f>HYPERLINK("https://devrant.com/rants/2423716","2423716")</f>
        <v>2423716</v>
      </c>
      <c r="B228" s="7">
        <v>43895.31378472222</v>
      </c>
      <c r="C228" s="8">
        <v>95.0</v>
      </c>
      <c r="D228" s="8">
        <v>10.0</v>
      </c>
      <c r="E228" s="8" t="s">
        <v>23</v>
      </c>
      <c r="F228" s="8"/>
      <c r="G228" s="9" t="s">
        <v>24</v>
      </c>
      <c r="H228" s="10" t="s">
        <v>22</v>
      </c>
      <c r="I228" s="8"/>
      <c r="J228" s="8"/>
      <c r="K228" s="8"/>
      <c r="L228" s="8"/>
      <c r="M228" s="8"/>
      <c r="N228" s="8"/>
      <c r="O228" s="8"/>
      <c r="P228" s="11"/>
      <c r="Q228" s="11"/>
      <c r="R228" s="11"/>
      <c r="S228" s="11"/>
      <c r="T228" s="11"/>
    </row>
    <row r="229" ht="15.75" customHeight="1">
      <c r="A229" s="6" t="str">
        <f>HYPERLINK("https://devrant.com/rants/2423867","2423867")</f>
        <v>2423867</v>
      </c>
      <c r="B229" s="7">
        <v>43895.43023148148</v>
      </c>
      <c r="C229" s="8">
        <v>36.0</v>
      </c>
      <c r="D229" s="8">
        <v>1.0</v>
      </c>
      <c r="E229" s="8" t="s">
        <v>70</v>
      </c>
      <c r="F229" s="8" t="s">
        <v>71</v>
      </c>
      <c r="G229" s="9" t="s">
        <v>72</v>
      </c>
      <c r="H229" s="10" t="s">
        <v>22</v>
      </c>
      <c r="I229" s="8"/>
      <c r="J229" s="8"/>
      <c r="K229" s="8"/>
      <c r="L229" s="8"/>
      <c r="M229" s="8"/>
      <c r="N229" s="8"/>
      <c r="O229" s="8"/>
      <c r="P229" s="11"/>
      <c r="Q229" s="11"/>
      <c r="R229" s="11"/>
      <c r="S229" s="11"/>
      <c r="T229" s="11"/>
    </row>
    <row r="230" ht="15.75" customHeight="1">
      <c r="A230" s="6" t="str">
        <f>HYPERLINK("https://devrant.com/rants/2434191","2434191")</f>
        <v>2434191</v>
      </c>
      <c r="B230" s="7">
        <v>43907.31121527778</v>
      </c>
      <c r="C230" s="8">
        <v>31.0</v>
      </c>
      <c r="D230" s="8">
        <v>32.0</v>
      </c>
      <c r="E230" s="8" t="s">
        <v>75</v>
      </c>
      <c r="F230" s="8"/>
      <c r="G230" s="9" t="s">
        <v>76</v>
      </c>
      <c r="H230" s="10" t="s">
        <v>25</v>
      </c>
      <c r="I230" s="10" t="s">
        <v>425</v>
      </c>
      <c r="J230" s="10" t="s">
        <v>77</v>
      </c>
      <c r="K230" s="10" t="s">
        <v>696</v>
      </c>
      <c r="L230" s="8"/>
      <c r="M230" s="8"/>
      <c r="N230" s="8"/>
      <c r="O230" s="10" t="s">
        <v>60</v>
      </c>
      <c r="P230" s="13" t="s">
        <v>47</v>
      </c>
      <c r="Q230" s="11"/>
      <c r="R230" s="11"/>
      <c r="S230" s="13" t="s">
        <v>22</v>
      </c>
      <c r="T230" s="11"/>
    </row>
    <row r="231" ht="15.75" customHeight="1">
      <c r="A231" s="6" t="str">
        <f>HYPERLINK("https://devrant.com/rants/2431340","2431340")</f>
        <v>2431340</v>
      </c>
      <c r="B231" s="7">
        <v>43904.0225462963</v>
      </c>
      <c r="C231" s="8">
        <v>31.0</v>
      </c>
      <c r="D231" s="8">
        <v>3.0</v>
      </c>
      <c r="E231" s="8" t="s">
        <v>697</v>
      </c>
      <c r="F231" s="8"/>
      <c r="G231" s="9" t="s">
        <v>698</v>
      </c>
      <c r="H231" s="10" t="s">
        <v>25</v>
      </c>
      <c r="I231" s="10" t="s">
        <v>38</v>
      </c>
      <c r="J231" s="10" t="s">
        <v>98</v>
      </c>
      <c r="K231" s="10" t="s">
        <v>699</v>
      </c>
      <c r="L231" s="8"/>
      <c r="M231" s="8"/>
      <c r="N231" s="8"/>
      <c r="O231" s="10" t="s">
        <v>60</v>
      </c>
      <c r="P231" s="13" t="s">
        <v>47</v>
      </c>
      <c r="Q231" s="13" t="s">
        <v>61</v>
      </c>
      <c r="R231" s="11"/>
      <c r="S231" s="13" t="s">
        <v>22</v>
      </c>
      <c r="T231" s="11"/>
    </row>
    <row r="232" ht="15.75" customHeight="1">
      <c r="A232" s="6" t="str">
        <f>HYPERLINK("https://devrant.com/rants/2434295","2434295")</f>
        <v>2434295</v>
      </c>
      <c r="B232" s="7">
        <v>43907.3718287037</v>
      </c>
      <c r="C232" s="8">
        <v>29.0</v>
      </c>
      <c r="D232" s="8">
        <v>0.0</v>
      </c>
      <c r="E232" s="8" t="s">
        <v>700</v>
      </c>
      <c r="F232" s="8" t="s">
        <v>701</v>
      </c>
      <c r="G232" s="9" t="s">
        <v>702</v>
      </c>
      <c r="H232" s="10" t="s">
        <v>25</v>
      </c>
      <c r="I232" s="10" t="s">
        <v>26</v>
      </c>
      <c r="J232" s="10" t="s">
        <v>91</v>
      </c>
      <c r="K232" s="10" t="s">
        <v>703</v>
      </c>
      <c r="L232" s="8"/>
      <c r="M232" s="8"/>
      <c r="N232" s="8"/>
      <c r="O232" s="10" t="s">
        <v>46</v>
      </c>
      <c r="P232" s="13" t="s">
        <v>40</v>
      </c>
      <c r="Q232" s="11"/>
      <c r="R232" s="11"/>
      <c r="S232" s="13" t="s">
        <v>25</v>
      </c>
      <c r="T232" s="11"/>
    </row>
    <row r="233" ht="15.75" customHeight="1">
      <c r="A233" s="6" t="str">
        <f>HYPERLINK("https://devrant.com/rants/2444291","2444291")</f>
        <v>2444291</v>
      </c>
      <c r="B233" s="7">
        <v>43918.39405092593</v>
      </c>
      <c r="C233" s="8">
        <v>27.0</v>
      </c>
      <c r="D233" s="8">
        <v>16.0</v>
      </c>
      <c r="E233" s="8" t="s">
        <v>93</v>
      </c>
      <c r="F233" s="8" t="s">
        <v>94</v>
      </c>
      <c r="G233" s="9" t="s">
        <v>95</v>
      </c>
      <c r="H233" s="10" t="s">
        <v>25</v>
      </c>
      <c r="I233" s="10" t="s">
        <v>425</v>
      </c>
      <c r="J233" s="10" t="s">
        <v>595</v>
      </c>
      <c r="K233" s="10" t="s">
        <v>84</v>
      </c>
      <c r="L233" s="10" t="s">
        <v>704</v>
      </c>
      <c r="M233" s="8"/>
      <c r="N233" s="8"/>
      <c r="O233" s="10" t="s">
        <v>28</v>
      </c>
      <c r="P233" s="13" t="s">
        <v>29</v>
      </c>
      <c r="Q233" s="11"/>
      <c r="R233" s="11"/>
      <c r="S233" s="13" t="s">
        <v>22</v>
      </c>
      <c r="T233" s="11"/>
    </row>
    <row r="234" ht="15.75" customHeight="1">
      <c r="A234" s="6" t="str">
        <f>HYPERLINK("https://devrant.com/rants/2440663","2440663")</f>
        <v>2440663</v>
      </c>
      <c r="B234" s="7">
        <v>43914.37136574074</v>
      </c>
      <c r="C234" s="8">
        <v>26.0</v>
      </c>
      <c r="D234" s="8">
        <v>2.0</v>
      </c>
      <c r="E234" s="8" t="s">
        <v>705</v>
      </c>
      <c r="F234" s="8"/>
      <c r="G234" s="9" t="s">
        <v>706</v>
      </c>
      <c r="H234" s="10" t="s">
        <v>25</v>
      </c>
      <c r="I234" s="10" t="s">
        <v>523</v>
      </c>
      <c r="J234" s="10" t="s">
        <v>707</v>
      </c>
      <c r="K234" s="10" t="s">
        <v>692</v>
      </c>
      <c r="L234" s="8"/>
      <c r="M234" s="8"/>
      <c r="N234" s="8"/>
      <c r="O234" s="10" t="s">
        <v>28</v>
      </c>
      <c r="P234" s="13" t="s">
        <v>41</v>
      </c>
      <c r="Q234" s="13" t="s">
        <v>29</v>
      </c>
      <c r="R234" s="11"/>
      <c r="S234" s="13" t="s">
        <v>22</v>
      </c>
      <c r="T234" s="11"/>
    </row>
    <row r="235" ht="15.75" customHeight="1">
      <c r="A235" s="6" t="str">
        <f>HYPERLINK("https://devrant.com/rants/2441045","2441045")</f>
        <v>2441045</v>
      </c>
      <c r="B235" s="7">
        <v>43914.8012962963</v>
      </c>
      <c r="C235" s="8">
        <v>25.0</v>
      </c>
      <c r="D235" s="8">
        <v>6.0</v>
      </c>
      <c r="E235" s="8" t="s">
        <v>20</v>
      </c>
      <c r="F235" s="8"/>
      <c r="G235" s="9" t="s">
        <v>708</v>
      </c>
      <c r="H235" s="10" t="s">
        <v>25</v>
      </c>
      <c r="I235" s="10" t="s">
        <v>26</v>
      </c>
      <c r="J235" s="10" t="s">
        <v>709</v>
      </c>
      <c r="K235" s="10" t="s">
        <v>544</v>
      </c>
      <c r="L235" s="8"/>
      <c r="M235" s="8"/>
      <c r="N235" s="8"/>
      <c r="O235" s="10" t="s">
        <v>46</v>
      </c>
      <c r="P235" s="13" t="s">
        <v>61</v>
      </c>
      <c r="Q235" s="11"/>
      <c r="R235" s="11"/>
      <c r="S235" s="13" t="s">
        <v>22</v>
      </c>
      <c r="T235" s="11"/>
    </row>
    <row r="236" ht="15.75" customHeight="1">
      <c r="A236" s="6" t="str">
        <f>HYPERLINK("https://devrant.com/rants/2433522","2433522")</f>
        <v>2433522</v>
      </c>
      <c r="B236" s="7">
        <v>43906.7094212963</v>
      </c>
      <c r="C236" s="8">
        <v>22.0</v>
      </c>
      <c r="D236" s="8">
        <v>13.0</v>
      </c>
      <c r="E236" s="8" t="s">
        <v>422</v>
      </c>
      <c r="F236" s="8" t="s">
        <v>423</v>
      </c>
      <c r="G236" s="9" t="s">
        <v>424</v>
      </c>
      <c r="H236" s="10" t="s">
        <v>25</v>
      </c>
      <c r="I236" s="10" t="s">
        <v>425</v>
      </c>
      <c r="J236" s="8"/>
      <c r="K236" s="8"/>
      <c r="L236" s="8"/>
      <c r="M236" s="8"/>
      <c r="N236" s="8"/>
      <c r="O236" s="10" t="s">
        <v>28</v>
      </c>
      <c r="P236" s="13" t="s">
        <v>41</v>
      </c>
      <c r="Q236" s="13" t="s">
        <v>29</v>
      </c>
      <c r="R236" s="11"/>
      <c r="S236" s="13" t="s">
        <v>22</v>
      </c>
      <c r="T236" s="11"/>
    </row>
    <row r="237" ht="15.75" customHeight="1">
      <c r="A237" s="6" t="str">
        <f>HYPERLINK("https://devrant.com/rants/2431116","2431116")</f>
        <v>2431116</v>
      </c>
      <c r="B237" s="7">
        <v>43903.74193287037</v>
      </c>
      <c r="C237" s="8">
        <v>22.0</v>
      </c>
      <c r="D237" s="8">
        <v>3.0</v>
      </c>
      <c r="E237" s="8" t="s">
        <v>104</v>
      </c>
      <c r="F237" s="8"/>
      <c r="G237" s="9" t="s">
        <v>105</v>
      </c>
      <c r="H237" s="10" t="s">
        <v>25</v>
      </c>
      <c r="I237" s="10" t="s">
        <v>425</v>
      </c>
      <c r="J237" s="10" t="s">
        <v>494</v>
      </c>
      <c r="K237" s="10" t="s">
        <v>26</v>
      </c>
      <c r="L237" s="8"/>
      <c r="M237" s="8"/>
      <c r="N237" s="8"/>
      <c r="O237" s="10" t="s">
        <v>46</v>
      </c>
      <c r="P237" s="13" t="s">
        <v>61</v>
      </c>
      <c r="Q237" s="11"/>
      <c r="R237" s="11"/>
      <c r="S237" s="13" t="s">
        <v>25</v>
      </c>
      <c r="T237" s="11"/>
    </row>
    <row r="238" ht="15.75" customHeight="1">
      <c r="A238" s="6" t="str">
        <f>HYPERLINK("https://devrant.com/rants/2454472","2454472")</f>
        <v>2454472</v>
      </c>
      <c r="B238" s="7">
        <v>43928.83018518519</v>
      </c>
      <c r="C238" s="8">
        <v>22.0</v>
      </c>
      <c r="D238" s="8">
        <v>8.0</v>
      </c>
      <c r="E238" s="8" t="s">
        <v>710</v>
      </c>
      <c r="F238" s="8"/>
      <c r="G238" s="9" t="s">
        <v>711</v>
      </c>
      <c r="H238" s="10" t="s">
        <v>25</v>
      </c>
      <c r="I238" s="10" t="s">
        <v>425</v>
      </c>
      <c r="J238" s="10" t="s">
        <v>652</v>
      </c>
      <c r="K238" s="10" t="s">
        <v>653</v>
      </c>
      <c r="L238" s="8"/>
      <c r="M238" s="8"/>
      <c r="N238" s="8"/>
      <c r="O238" s="10" t="s">
        <v>60</v>
      </c>
      <c r="P238" s="13" t="s">
        <v>47</v>
      </c>
      <c r="Q238" s="13" t="s">
        <v>61</v>
      </c>
      <c r="R238" s="11"/>
      <c r="S238" s="13" t="s">
        <v>22</v>
      </c>
      <c r="T238" s="11"/>
    </row>
    <row r="239" ht="15.75" customHeight="1">
      <c r="A239" s="6" t="str">
        <f>HYPERLINK("https://devrant.com/rants/2436768","2436768")</f>
        <v>2436768</v>
      </c>
      <c r="B239" s="7">
        <v>43909.67853009259</v>
      </c>
      <c r="C239" s="8">
        <v>22.0</v>
      </c>
      <c r="D239" s="8">
        <v>3.0</v>
      </c>
      <c r="E239" s="8" t="s">
        <v>712</v>
      </c>
      <c r="F239" s="8" t="s">
        <v>713</v>
      </c>
      <c r="G239" s="9" t="s">
        <v>714</v>
      </c>
      <c r="H239" s="10" t="s">
        <v>25</v>
      </c>
      <c r="I239" s="10" t="s">
        <v>26</v>
      </c>
      <c r="J239" s="10" t="s">
        <v>91</v>
      </c>
      <c r="K239" s="8"/>
      <c r="L239" s="8"/>
      <c r="M239" s="8"/>
      <c r="N239" s="8"/>
      <c r="O239" s="10" t="s">
        <v>46</v>
      </c>
      <c r="P239" s="11"/>
      <c r="Q239" s="11"/>
      <c r="R239" s="11"/>
      <c r="S239" s="13" t="s">
        <v>25</v>
      </c>
      <c r="T239" s="11"/>
    </row>
    <row r="240" ht="15.75" customHeight="1">
      <c r="A240" s="6" t="str">
        <f>HYPERLINK("https://devrant.com/rants/2424368","2424368")</f>
        <v>2424368</v>
      </c>
      <c r="B240" s="7">
        <v>43895.81756944444</v>
      </c>
      <c r="C240" s="8">
        <v>20.0</v>
      </c>
      <c r="D240" s="8">
        <v>10.0</v>
      </c>
      <c r="E240" s="8" t="s">
        <v>20</v>
      </c>
      <c r="F240" s="8"/>
      <c r="G240" s="9" t="s">
        <v>715</v>
      </c>
      <c r="H240" s="10" t="s">
        <v>25</v>
      </c>
      <c r="I240" s="10" t="s">
        <v>32</v>
      </c>
      <c r="J240" s="10" t="s">
        <v>716</v>
      </c>
      <c r="K240" s="10" t="s">
        <v>717</v>
      </c>
      <c r="L240" s="8"/>
      <c r="M240" s="8"/>
      <c r="N240" s="8"/>
      <c r="O240" s="10" t="s">
        <v>46</v>
      </c>
      <c r="P240" s="13" t="s">
        <v>40</v>
      </c>
      <c r="Q240" s="11"/>
      <c r="R240" s="11"/>
      <c r="S240" s="13" t="s">
        <v>22</v>
      </c>
      <c r="T240" s="11"/>
    </row>
    <row r="241" ht="15.75" customHeight="1">
      <c r="A241" s="6" t="str">
        <f>HYPERLINK("https://devrant.com/rants/2428785","2428785")</f>
        <v>2428785</v>
      </c>
      <c r="B241" s="7">
        <v>43901.46859953704</v>
      </c>
      <c r="C241" s="8">
        <v>18.0</v>
      </c>
      <c r="D241" s="8">
        <v>8.0</v>
      </c>
      <c r="E241" s="8" t="s">
        <v>441</v>
      </c>
      <c r="F241" s="8" t="s">
        <v>442</v>
      </c>
      <c r="G241" s="9" t="s">
        <v>443</v>
      </c>
      <c r="H241" s="10" t="s">
        <v>25</v>
      </c>
      <c r="I241" s="10" t="s">
        <v>26</v>
      </c>
      <c r="J241" s="10" t="s">
        <v>38</v>
      </c>
      <c r="K241" s="10" t="s">
        <v>614</v>
      </c>
      <c r="L241" s="8"/>
      <c r="M241" s="8"/>
      <c r="N241" s="8"/>
      <c r="O241" s="10" t="s">
        <v>28</v>
      </c>
      <c r="P241" s="13" t="s">
        <v>88</v>
      </c>
      <c r="Q241" s="11"/>
      <c r="R241" s="11"/>
      <c r="S241" s="13" t="s">
        <v>25</v>
      </c>
      <c r="T241" s="11"/>
    </row>
    <row r="242" ht="15.75" customHeight="1">
      <c r="A242" s="6" t="str">
        <f>HYPERLINK("https://devrant.com/rants/2448044","2448044")</f>
        <v>2448044</v>
      </c>
      <c r="B242" s="7">
        <v>43922.38693287037</v>
      </c>
      <c r="C242" s="8">
        <v>18.0</v>
      </c>
      <c r="D242" s="8">
        <v>12.0</v>
      </c>
      <c r="E242" s="8" t="s">
        <v>718</v>
      </c>
      <c r="F242" s="8" t="s">
        <v>719</v>
      </c>
      <c r="G242" s="9" t="s">
        <v>720</v>
      </c>
      <c r="H242" s="10" t="s">
        <v>25</v>
      </c>
      <c r="I242" s="10" t="s">
        <v>26</v>
      </c>
      <c r="J242" s="10" t="s">
        <v>416</v>
      </c>
      <c r="K242" s="10" t="s">
        <v>425</v>
      </c>
      <c r="L242" s="8"/>
      <c r="M242" s="8"/>
      <c r="N242" s="8"/>
      <c r="O242" s="10" t="s">
        <v>46</v>
      </c>
      <c r="P242" s="11"/>
      <c r="Q242" s="11"/>
      <c r="R242" s="11"/>
      <c r="S242" s="13" t="s">
        <v>25</v>
      </c>
      <c r="T242" s="11"/>
    </row>
    <row r="243" ht="15.75" customHeight="1">
      <c r="A243" s="6" t="str">
        <f>HYPERLINK("https://devrant.com/rants/2436492","2436492")</f>
        <v>2436492</v>
      </c>
      <c r="B243" s="7">
        <v>43909.49561342593</v>
      </c>
      <c r="C243" s="8">
        <v>17.0</v>
      </c>
      <c r="D243" s="8">
        <v>7.0</v>
      </c>
      <c r="E243" s="8" t="s">
        <v>20</v>
      </c>
      <c r="F243" s="8" t="s">
        <v>721</v>
      </c>
      <c r="G243" s="9" t="s">
        <v>722</v>
      </c>
      <c r="H243" s="10" t="s">
        <v>25</v>
      </c>
      <c r="I243" s="10" t="s">
        <v>27</v>
      </c>
      <c r="J243" s="10" t="s">
        <v>723</v>
      </c>
      <c r="K243" s="10" t="s">
        <v>425</v>
      </c>
      <c r="L243" s="8"/>
      <c r="M243" s="8"/>
      <c r="N243" s="8"/>
      <c r="O243" s="10" t="s">
        <v>60</v>
      </c>
      <c r="P243" s="13" t="s">
        <v>61</v>
      </c>
      <c r="Q243" s="11"/>
      <c r="R243" s="11"/>
      <c r="S243" s="13" t="s">
        <v>22</v>
      </c>
      <c r="T243" s="11"/>
    </row>
    <row r="244" ht="15.75" customHeight="1">
      <c r="A244" s="6" t="str">
        <f>HYPERLINK("https://devrant.com/rants/2440877","2440877")</f>
        <v>2440877</v>
      </c>
      <c r="B244" s="7">
        <v>43914.58871527778</v>
      </c>
      <c r="C244" s="8">
        <v>16.0</v>
      </c>
      <c r="D244" s="8">
        <v>9.0</v>
      </c>
      <c r="E244" s="8" t="s">
        <v>724</v>
      </c>
      <c r="F244" s="8" t="s">
        <v>725</v>
      </c>
      <c r="G244" s="9" t="s">
        <v>726</v>
      </c>
      <c r="H244" s="10" t="s">
        <v>25</v>
      </c>
      <c r="I244" s="10" t="s">
        <v>38</v>
      </c>
      <c r="J244" s="8"/>
      <c r="K244" s="8"/>
      <c r="L244" s="8"/>
      <c r="M244" s="8"/>
      <c r="N244" s="8"/>
      <c r="O244" s="10" t="s">
        <v>60</v>
      </c>
      <c r="P244" s="13" t="s">
        <v>61</v>
      </c>
      <c r="Q244" s="11"/>
      <c r="R244" s="11"/>
      <c r="S244" s="13" t="s">
        <v>22</v>
      </c>
      <c r="T244" s="11"/>
    </row>
    <row r="245" ht="15.75" customHeight="1">
      <c r="A245" s="6" t="str">
        <f>HYPERLINK("https://devrant.com/rants/2457888","2457888")</f>
        <v>2457888</v>
      </c>
      <c r="B245" s="7">
        <v>43932.39298611111</v>
      </c>
      <c r="C245" s="8">
        <v>16.0</v>
      </c>
      <c r="D245" s="8">
        <v>6.0</v>
      </c>
      <c r="E245" s="8" t="s">
        <v>20</v>
      </c>
      <c r="F245" s="8"/>
      <c r="G245" s="9" t="s">
        <v>727</v>
      </c>
      <c r="H245" s="10" t="s">
        <v>25</v>
      </c>
      <c r="I245" s="10" t="s">
        <v>32</v>
      </c>
      <c r="J245" s="10" t="s">
        <v>580</v>
      </c>
      <c r="K245" s="10" t="s">
        <v>728</v>
      </c>
      <c r="L245" s="10" t="s">
        <v>729</v>
      </c>
      <c r="M245" s="10" t="s">
        <v>730</v>
      </c>
      <c r="N245" s="10"/>
      <c r="O245" s="10" t="s">
        <v>60</v>
      </c>
      <c r="P245" s="13" t="s">
        <v>47</v>
      </c>
      <c r="Q245" s="13" t="s">
        <v>61</v>
      </c>
      <c r="R245" s="11"/>
      <c r="S245" s="13" t="s">
        <v>22</v>
      </c>
      <c r="T245" s="11"/>
    </row>
    <row r="246" ht="15.75" customHeight="1">
      <c r="A246" s="6" t="str">
        <f>HYPERLINK("https://devrant.com/rants/2452241","2452241")</f>
        <v>2452241</v>
      </c>
      <c r="B246" s="7">
        <v>43926.51296296297</v>
      </c>
      <c r="C246" s="8">
        <v>16.0</v>
      </c>
      <c r="D246" s="8">
        <v>5.0</v>
      </c>
      <c r="E246" s="8" t="s">
        <v>731</v>
      </c>
      <c r="F246" s="8" t="s">
        <v>732</v>
      </c>
      <c r="G246" s="9" t="s">
        <v>733</v>
      </c>
      <c r="H246" s="10" t="s">
        <v>25</v>
      </c>
      <c r="I246" s="10" t="s">
        <v>523</v>
      </c>
      <c r="J246" s="10" t="s">
        <v>734</v>
      </c>
      <c r="K246" s="10" t="s">
        <v>735</v>
      </c>
      <c r="L246" s="10" t="s">
        <v>91</v>
      </c>
      <c r="M246" s="8"/>
      <c r="N246" s="8"/>
      <c r="O246" s="10" t="s">
        <v>46</v>
      </c>
      <c r="P246" s="13" t="s">
        <v>40</v>
      </c>
      <c r="Q246" s="11"/>
      <c r="R246" s="11"/>
      <c r="S246" s="13" t="s">
        <v>22</v>
      </c>
      <c r="T246" s="11"/>
    </row>
    <row r="247" ht="15.75" customHeight="1">
      <c r="A247" s="6" t="str">
        <f>HYPERLINK("https://devrant.com/rants/2430983","2430983")</f>
        <v>2430983</v>
      </c>
      <c r="B247" s="7">
        <v>43903.64543981481</v>
      </c>
      <c r="C247" s="8">
        <v>15.0</v>
      </c>
      <c r="D247" s="8">
        <v>2.0</v>
      </c>
      <c r="E247" s="8" t="s">
        <v>20</v>
      </c>
      <c r="F247" s="8"/>
      <c r="G247" s="9" t="s">
        <v>736</v>
      </c>
      <c r="H247" s="10" t="s">
        <v>25</v>
      </c>
      <c r="I247" s="10" t="s">
        <v>38</v>
      </c>
      <c r="J247" s="8"/>
      <c r="K247" s="8"/>
      <c r="L247" s="8"/>
      <c r="M247" s="8"/>
      <c r="N247" s="8"/>
      <c r="O247" s="10" t="s">
        <v>46</v>
      </c>
      <c r="P247" s="13" t="s">
        <v>40</v>
      </c>
      <c r="Q247" s="11"/>
      <c r="R247" s="11"/>
      <c r="S247" s="13" t="s">
        <v>22</v>
      </c>
      <c r="T247" s="11"/>
    </row>
    <row r="248" ht="15.75" customHeight="1">
      <c r="A248" s="6" t="str">
        <f>HYPERLINK("https://devrant.com/rants/2434813","2434813")</f>
        <v>2434813</v>
      </c>
      <c r="B248" s="7">
        <v>43907.69788194444</v>
      </c>
      <c r="C248" s="8">
        <v>14.0</v>
      </c>
      <c r="D248" s="8">
        <v>14.0</v>
      </c>
      <c r="E248" s="8" t="s">
        <v>145</v>
      </c>
      <c r="F248" s="8"/>
      <c r="G248" s="9" t="s">
        <v>146</v>
      </c>
      <c r="H248" s="10" t="s">
        <v>25</v>
      </c>
      <c r="I248" s="10" t="s">
        <v>32</v>
      </c>
      <c r="J248" s="10" t="s">
        <v>38</v>
      </c>
      <c r="K248" s="8"/>
      <c r="L248" s="8"/>
      <c r="M248" s="8"/>
      <c r="N248" s="8"/>
      <c r="O248" s="10" t="s">
        <v>46</v>
      </c>
      <c r="P248" s="13" t="s">
        <v>40</v>
      </c>
      <c r="Q248" s="11"/>
      <c r="R248" s="11"/>
      <c r="S248" s="13" t="s">
        <v>25</v>
      </c>
      <c r="T248" s="11"/>
    </row>
    <row r="249" ht="15.75" customHeight="1">
      <c r="A249" s="6" t="str">
        <f>HYPERLINK("https://devrant.com/rants/2424288","2424288")</f>
        <v>2424288</v>
      </c>
      <c r="B249" s="7">
        <v>43895.73148148148</v>
      </c>
      <c r="C249" s="8">
        <v>14.0</v>
      </c>
      <c r="D249" s="8">
        <v>44.0</v>
      </c>
      <c r="E249" s="8" t="s">
        <v>737</v>
      </c>
      <c r="F249" s="8"/>
      <c r="G249" s="9" t="s">
        <v>738</v>
      </c>
      <c r="H249" s="10" t="s">
        <v>25</v>
      </c>
      <c r="I249" s="10" t="s">
        <v>32</v>
      </c>
      <c r="J249" s="10" t="s">
        <v>38</v>
      </c>
      <c r="K249" s="10" t="s">
        <v>628</v>
      </c>
      <c r="L249" s="8"/>
      <c r="M249" s="8"/>
      <c r="N249" s="8"/>
      <c r="O249" s="10" t="s">
        <v>28</v>
      </c>
      <c r="P249" s="13" t="s">
        <v>40</v>
      </c>
      <c r="Q249" s="13" t="s">
        <v>41</v>
      </c>
      <c r="R249" s="11"/>
      <c r="S249" s="13" t="s">
        <v>22</v>
      </c>
      <c r="T249" s="11"/>
    </row>
    <row r="250" ht="15.75" customHeight="1">
      <c r="A250" s="6" t="str">
        <f>HYPERLINK("https://devrant.com/rants/2443384","2443384")</f>
        <v>2443384</v>
      </c>
      <c r="B250" s="7">
        <v>43917.3955324074</v>
      </c>
      <c r="C250" s="8">
        <v>14.0</v>
      </c>
      <c r="D250" s="8">
        <v>8.0</v>
      </c>
      <c r="E250" s="8" t="s">
        <v>739</v>
      </c>
      <c r="F250" s="8"/>
      <c r="G250" s="9" t="s">
        <v>740</v>
      </c>
      <c r="H250" s="10" t="s">
        <v>25</v>
      </c>
      <c r="I250" s="10" t="s">
        <v>741</v>
      </c>
      <c r="J250" s="10" t="s">
        <v>742</v>
      </c>
      <c r="K250" s="8"/>
      <c r="L250" s="8"/>
      <c r="M250" s="8"/>
      <c r="N250" s="8"/>
      <c r="O250" s="10" t="s">
        <v>28</v>
      </c>
      <c r="P250" s="13" t="s">
        <v>40</v>
      </c>
      <c r="Q250" s="13" t="s">
        <v>29</v>
      </c>
      <c r="R250" s="11"/>
      <c r="S250" s="13" t="s">
        <v>22</v>
      </c>
      <c r="T250" s="11"/>
    </row>
    <row r="251" ht="15.75" customHeight="1">
      <c r="A251" s="6" t="str">
        <f>HYPERLINK("https://devrant.com/rants/2430114","2430114")</f>
        <v>2430114</v>
      </c>
      <c r="B251" s="7">
        <v>43902.74445601852</v>
      </c>
      <c r="C251" s="8">
        <v>14.0</v>
      </c>
      <c r="D251" s="8">
        <v>21.0</v>
      </c>
      <c r="E251" s="8" t="s">
        <v>743</v>
      </c>
      <c r="F251" s="8"/>
      <c r="G251" s="9" t="s">
        <v>744</v>
      </c>
      <c r="H251" s="10" t="s">
        <v>25</v>
      </c>
      <c r="I251" s="10" t="s">
        <v>84</v>
      </c>
      <c r="J251" s="10" t="s">
        <v>628</v>
      </c>
      <c r="K251" s="8"/>
      <c r="L251" s="8"/>
      <c r="M251" s="8"/>
      <c r="N251" s="8"/>
      <c r="O251" s="10" t="s">
        <v>28</v>
      </c>
      <c r="P251" s="13" t="s">
        <v>29</v>
      </c>
      <c r="Q251" s="13" t="s">
        <v>40</v>
      </c>
      <c r="R251" s="11"/>
      <c r="S251" s="13" t="s">
        <v>22</v>
      </c>
      <c r="T251" s="11"/>
    </row>
    <row r="252" ht="15.75" customHeight="1">
      <c r="A252" s="6" t="str">
        <f>HYPERLINK("https://devrant.com/rants/2449382","2449382")</f>
        <v>2449382</v>
      </c>
      <c r="B252" s="7">
        <v>43923.50576388889</v>
      </c>
      <c r="C252" s="8">
        <v>13.0</v>
      </c>
      <c r="D252" s="8">
        <v>9.0</v>
      </c>
      <c r="E252" s="8" t="s">
        <v>745</v>
      </c>
      <c r="F252" s="8" t="s">
        <v>746</v>
      </c>
      <c r="G252" s="9" t="s">
        <v>747</v>
      </c>
      <c r="H252" s="10" t="s">
        <v>25</v>
      </c>
      <c r="I252" s="10" t="s">
        <v>26</v>
      </c>
      <c r="J252" s="10" t="s">
        <v>91</v>
      </c>
      <c r="K252" s="10" t="s">
        <v>673</v>
      </c>
      <c r="L252" s="10" t="s">
        <v>735</v>
      </c>
      <c r="M252" s="8"/>
      <c r="N252" s="8"/>
      <c r="O252" s="10" t="s">
        <v>46</v>
      </c>
      <c r="P252" s="13" t="s">
        <v>61</v>
      </c>
      <c r="Q252" s="11"/>
      <c r="R252" s="11"/>
      <c r="S252" s="13" t="s">
        <v>25</v>
      </c>
      <c r="T252" s="11"/>
    </row>
    <row r="253" ht="15.75" customHeight="1">
      <c r="A253" s="6" t="str">
        <f>HYPERLINK("https://devrant.com/rants/2440448","2440448")</f>
        <v>2440448</v>
      </c>
      <c r="B253" s="7">
        <v>43914.20155092593</v>
      </c>
      <c r="C253" s="8">
        <v>13.0</v>
      </c>
      <c r="D253" s="8">
        <v>7.0</v>
      </c>
      <c r="E253" s="8" t="s">
        <v>748</v>
      </c>
      <c r="F253" s="8"/>
      <c r="G253" s="9" t="s">
        <v>749</v>
      </c>
      <c r="H253" s="10" t="s">
        <v>25</v>
      </c>
      <c r="I253" s="10" t="s">
        <v>523</v>
      </c>
      <c r="J253" s="10" t="s">
        <v>692</v>
      </c>
      <c r="K253" s="8"/>
      <c r="L253" s="8"/>
      <c r="M253" s="8"/>
      <c r="N253" s="8"/>
      <c r="O253" s="10" t="s">
        <v>28</v>
      </c>
      <c r="P253" s="13" t="s">
        <v>41</v>
      </c>
      <c r="Q253" s="13" t="s">
        <v>29</v>
      </c>
      <c r="R253" s="11"/>
      <c r="S253" s="13" t="s">
        <v>22</v>
      </c>
      <c r="T253" s="11"/>
    </row>
    <row r="254" ht="15.75" customHeight="1">
      <c r="A254" s="6" t="str">
        <f>HYPERLINK("https://devrant.com/rants/2449692","2449692")</f>
        <v>2449692</v>
      </c>
      <c r="B254" s="7">
        <v>43923.78756944444</v>
      </c>
      <c r="C254" s="8">
        <v>13.0</v>
      </c>
      <c r="D254" s="8">
        <v>2.0</v>
      </c>
      <c r="E254" s="8" t="s">
        <v>750</v>
      </c>
      <c r="F254" s="8"/>
      <c r="G254" s="9" t="s">
        <v>751</v>
      </c>
      <c r="H254" s="10" t="s">
        <v>25</v>
      </c>
      <c r="I254" s="10" t="s">
        <v>38</v>
      </c>
      <c r="J254" s="8"/>
      <c r="K254" s="8"/>
      <c r="L254" s="8"/>
      <c r="M254" s="8"/>
      <c r="N254" s="8"/>
      <c r="O254" s="10" t="s">
        <v>28</v>
      </c>
      <c r="P254" s="13" t="s">
        <v>40</v>
      </c>
      <c r="Q254" s="11"/>
      <c r="R254" s="11"/>
      <c r="S254" s="13" t="s">
        <v>22</v>
      </c>
      <c r="T254" s="11"/>
    </row>
    <row r="255" ht="15.75" customHeight="1">
      <c r="A255" s="6" t="str">
        <f>HYPERLINK("https://devrant.com/rants/2440534","2440534")</f>
        <v>2440534</v>
      </c>
      <c r="B255" s="7">
        <v>43914.2740162037</v>
      </c>
      <c r="C255" s="8">
        <v>12.0</v>
      </c>
      <c r="D255" s="8">
        <v>18.0</v>
      </c>
      <c r="E255" s="8" t="s">
        <v>752</v>
      </c>
      <c r="F255" s="8"/>
      <c r="G255" s="9" t="s">
        <v>753</v>
      </c>
      <c r="H255" s="10" t="s">
        <v>25</v>
      </c>
      <c r="I255" s="10" t="s">
        <v>667</v>
      </c>
      <c r="J255" s="10" t="s">
        <v>84</v>
      </c>
      <c r="K255" s="8"/>
      <c r="L255" s="8"/>
      <c r="M255" s="8"/>
      <c r="N255" s="8"/>
      <c r="O255" s="10" t="s">
        <v>28</v>
      </c>
      <c r="P255" s="13" t="s">
        <v>41</v>
      </c>
      <c r="Q255" s="11"/>
      <c r="R255" s="11"/>
      <c r="S255" s="13" t="s">
        <v>22</v>
      </c>
      <c r="T255" s="11"/>
    </row>
    <row r="256" ht="15.75" customHeight="1">
      <c r="A256" s="6" t="str">
        <f>HYPERLINK("https://devrant.com/rants/2432408","2432408")</f>
        <v>2432408</v>
      </c>
      <c r="B256" s="7">
        <v>43905.55756944444</v>
      </c>
      <c r="C256" s="8">
        <v>12.0</v>
      </c>
      <c r="D256" s="8">
        <v>7.0</v>
      </c>
      <c r="E256" s="8" t="s">
        <v>754</v>
      </c>
      <c r="F256" s="8"/>
      <c r="G256" s="9" t="s">
        <v>755</v>
      </c>
      <c r="H256" s="10" t="s">
        <v>25</v>
      </c>
      <c r="I256" s="10" t="s">
        <v>716</v>
      </c>
      <c r="J256" s="10" t="s">
        <v>425</v>
      </c>
      <c r="K256" s="8"/>
      <c r="L256" s="8"/>
      <c r="M256" s="8"/>
      <c r="N256" s="8"/>
      <c r="O256" s="10" t="s">
        <v>28</v>
      </c>
      <c r="P256" s="13" t="s">
        <v>41</v>
      </c>
      <c r="Q256" s="11"/>
      <c r="R256" s="11"/>
      <c r="S256" s="13" t="s">
        <v>22</v>
      </c>
      <c r="T256" s="11"/>
    </row>
    <row r="257" ht="15.75" customHeight="1">
      <c r="A257" s="6" t="str">
        <f>HYPERLINK("https://devrant.com/rants/2444702","2444702")</f>
        <v>2444702</v>
      </c>
      <c r="B257" s="7">
        <v>43918.78579861111</v>
      </c>
      <c r="C257" s="8">
        <v>12.0</v>
      </c>
      <c r="D257" s="8">
        <v>22.0</v>
      </c>
      <c r="E257" s="8" t="s">
        <v>756</v>
      </c>
      <c r="F257" s="8"/>
      <c r="G257" s="9" t="s">
        <v>757</v>
      </c>
      <c r="H257" s="10" t="s">
        <v>25</v>
      </c>
      <c r="I257" s="10" t="s">
        <v>523</v>
      </c>
      <c r="J257" s="10" t="s">
        <v>692</v>
      </c>
      <c r="K257" s="8"/>
      <c r="L257" s="8"/>
      <c r="M257" s="8"/>
      <c r="N257" s="8"/>
      <c r="O257" s="10" t="s">
        <v>28</v>
      </c>
      <c r="P257" s="13" t="s">
        <v>41</v>
      </c>
      <c r="Q257" s="11"/>
      <c r="R257" s="11"/>
      <c r="S257" s="13" t="s">
        <v>22</v>
      </c>
      <c r="T257" s="11"/>
    </row>
    <row r="258" ht="15.75" customHeight="1">
      <c r="A258" s="6" t="str">
        <f>HYPERLINK("https://devrant.com/rants/2456428","2456428")</f>
        <v>2456428</v>
      </c>
      <c r="B258" s="7">
        <v>43930.74065972222</v>
      </c>
      <c r="C258" s="8">
        <v>12.0</v>
      </c>
      <c r="D258" s="8">
        <v>10.0</v>
      </c>
      <c r="E258" s="8" t="s">
        <v>758</v>
      </c>
      <c r="F258" s="8" t="s">
        <v>759</v>
      </c>
      <c r="G258" s="9" t="s">
        <v>760</v>
      </c>
      <c r="H258" s="10" t="s">
        <v>25</v>
      </c>
      <c r="I258" s="10" t="s">
        <v>32</v>
      </c>
      <c r="J258" s="10" t="s">
        <v>26</v>
      </c>
      <c r="K258" s="8"/>
      <c r="L258" s="8"/>
      <c r="M258" s="8"/>
      <c r="N258" s="8"/>
      <c r="O258" s="10" t="s">
        <v>28</v>
      </c>
      <c r="P258" s="13" t="s">
        <v>61</v>
      </c>
      <c r="Q258" s="11"/>
      <c r="R258" s="11"/>
      <c r="S258" s="13" t="s">
        <v>22</v>
      </c>
      <c r="T258" s="11"/>
    </row>
    <row r="259" ht="15.75" customHeight="1">
      <c r="A259" s="6" t="str">
        <f>HYPERLINK("https://devrant.com/rants/2436551","2436551")</f>
        <v>2436551</v>
      </c>
      <c r="B259" s="7">
        <v>43909.54792824074</v>
      </c>
      <c r="C259" s="8">
        <v>11.0</v>
      </c>
      <c r="D259" s="8">
        <v>16.0</v>
      </c>
      <c r="E259" s="8" t="s">
        <v>761</v>
      </c>
      <c r="F259" s="8"/>
      <c r="G259" s="9" t="s">
        <v>762</v>
      </c>
      <c r="H259" s="10" t="s">
        <v>25</v>
      </c>
      <c r="I259" s="10" t="s">
        <v>523</v>
      </c>
      <c r="J259" s="8"/>
      <c r="K259" s="8"/>
      <c r="L259" s="8"/>
      <c r="M259" s="8"/>
      <c r="N259" s="8"/>
      <c r="O259" s="10" t="s">
        <v>28</v>
      </c>
      <c r="P259" s="13" t="s">
        <v>29</v>
      </c>
      <c r="Q259" s="11"/>
      <c r="R259" s="11"/>
      <c r="S259" s="13" t="s">
        <v>22</v>
      </c>
      <c r="T259" s="11"/>
    </row>
    <row r="260" ht="15.75" customHeight="1">
      <c r="A260" s="6" t="str">
        <f>HYPERLINK("https://devrant.com/rants/2434501","2434501")</f>
        <v>2434501</v>
      </c>
      <c r="B260" s="7">
        <v>43907.49329861111</v>
      </c>
      <c r="C260" s="8">
        <v>11.0</v>
      </c>
      <c r="D260" s="8">
        <v>1.0</v>
      </c>
      <c r="E260" s="8" t="s">
        <v>756</v>
      </c>
      <c r="F260" s="8"/>
      <c r="G260" s="9" t="s">
        <v>763</v>
      </c>
      <c r="H260" s="10" t="s">
        <v>25</v>
      </c>
      <c r="I260" s="10" t="s">
        <v>709</v>
      </c>
      <c r="J260" s="10" t="s">
        <v>764</v>
      </c>
      <c r="K260" s="8"/>
      <c r="L260" s="8"/>
      <c r="M260" s="8"/>
      <c r="N260" s="8"/>
      <c r="O260" s="10" t="s">
        <v>28</v>
      </c>
      <c r="P260" s="13" t="s">
        <v>29</v>
      </c>
      <c r="Q260" s="11"/>
      <c r="R260" s="11"/>
      <c r="S260" s="13" t="s">
        <v>22</v>
      </c>
      <c r="T260" s="11"/>
    </row>
    <row r="261" ht="15.75" customHeight="1">
      <c r="A261" s="6" t="str">
        <f>HYPERLINK("https://devrant.com/rants/2435919","2435919")</f>
        <v>2435919</v>
      </c>
      <c r="B261" s="7">
        <v>43908.80670138889</v>
      </c>
      <c r="C261" s="8">
        <v>11.0</v>
      </c>
      <c r="D261" s="8">
        <v>14.0</v>
      </c>
      <c r="E261" s="8" t="s">
        <v>533</v>
      </c>
      <c r="F261" s="8"/>
      <c r="G261" s="9" t="s">
        <v>534</v>
      </c>
      <c r="H261" s="10" t="s">
        <v>22</v>
      </c>
      <c r="I261" s="8"/>
      <c r="J261" s="8"/>
      <c r="K261" s="8"/>
      <c r="L261" s="8"/>
      <c r="M261" s="8"/>
      <c r="N261" s="8"/>
      <c r="O261" s="8"/>
      <c r="P261" s="11"/>
      <c r="Q261" s="11"/>
      <c r="R261" s="11"/>
      <c r="S261" s="11"/>
      <c r="T261" s="11"/>
    </row>
    <row r="262" ht="15.75" customHeight="1">
      <c r="A262" s="6" t="str">
        <f>HYPERLINK("https://devrant.com/rants/2432708","2432708")</f>
        <v>2432708</v>
      </c>
      <c r="B262" s="7">
        <v>43905.83324074074</v>
      </c>
      <c r="C262" s="8">
        <v>10.0</v>
      </c>
      <c r="D262" s="8">
        <v>7.0</v>
      </c>
      <c r="E262" s="8" t="s">
        <v>35</v>
      </c>
      <c r="F262" s="8"/>
      <c r="G262" s="9" t="s">
        <v>765</v>
      </c>
      <c r="H262" s="10" t="s">
        <v>25</v>
      </c>
      <c r="I262" s="10" t="s">
        <v>38</v>
      </c>
      <c r="J262" s="10" t="s">
        <v>699</v>
      </c>
      <c r="K262" s="10" t="s">
        <v>596</v>
      </c>
      <c r="L262" s="10" t="s">
        <v>500</v>
      </c>
      <c r="M262" s="8"/>
      <c r="N262" s="8"/>
      <c r="O262" s="10" t="s">
        <v>28</v>
      </c>
      <c r="P262" s="13" t="s">
        <v>41</v>
      </c>
      <c r="Q262" s="11"/>
      <c r="R262" s="11"/>
      <c r="S262" s="13" t="s">
        <v>22</v>
      </c>
      <c r="T262" s="11"/>
    </row>
    <row r="263" ht="15.75" customHeight="1">
      <c r="A263" s="6" t="str">
        <f>HYPERLINK("https://devrant.com/rants/2455891","2455891")</f>
        <v>2455891</v>
      </c>
      <c r="B263" s="7">
        <v>43930.31288194445</v>
      </c>
      <c r="C263" s="8">
        <v>10.0</v>
      </c>
      <c r="D263" s="8">
        <v>4.0</v>
      </c>
      <c r="E263" s="8" t="s">
        <v>766</v>
      </c>
      <c r="F263" s="8" t="s">
        <v>767</v>
      </c>
      <c r="G263" s="9" t="s">
        <v>768</v>
      </c>
      <c r="H263" s="10" t="s">
        <v>25</v>
      </c>
      <c r="I263" s="10" t="s">
        <v>26</v>
      </c>
      <c r="J263" s="10" t="s">
        <v>421</v>
      </c>
      <c r="K263" s="8"/>
      <c r="L263" s="8"/>
      <c r="M263" s="8"/>
      <c r="N263" s="8"/>
      <c r="O263" s="10" t="s">
        <v>46</v>
      </c>
      <c r="P263" s="11"/>
      <c r="Q263" s="11"/>
      <c r="R263" s="11"/>
      <c r="S263" s="13" t="s">
        <v>25</v>
      </c>
      <c r="T263" s="11"/>
    </row>
    <row r="264" ht="15.75" customHeight="1">
      <c r="A264" s="6" t="str">
        <f>HYPERLINK("https://devrant.com/rants/2433212","2433212")</f>
        <v>2433212</v>
      </c>
      <c r="B264" s="7">
        <v>43906.41313657408</v>
      </c>
      <c r="C264" s="8">
        <v>10.0</v>
      </c>
      <c r="D264" s="8">
        <v>3.0</v>
      </c>
      <c r="E264" s="8" t="s">
        <v>537</v>
      </c>
      <c r="F264" s="8" t="s">
        <v>538</v>
      </c>
      <c r="G264" s="9" t="s">
        <v>539</v>
      </c>
      <c r="H264" s="10" t="s">
        <v>22</v>
      </c>
      <c r="I264" s="8"/>
      <c r="J264" s="8"/>
      <c r="K264" s="8"/>
      <c r="L264" s="8"/>
      <c r="M264" s="8"/>
      <c r="N264" s="8"/>
      <c r="O264" s="8"/>
      <c r="P264" s="11"/>
      <c r="Q264" s="11"/>
      <c r="R264" s="11"/>
      <c r="S264" s="11"/>
      <c r="T264" s="11"/>
    </row>
    <row r="265" ht="15.75" customHeight="1">
      <c r="A265" s="6" t="str">
        <f>HYPERLINK("https://devrant.com/rants/2433570","2433570")</f>
        <v>2433570</v>
      </c>
      <c r="B265" s="7">
        <v>43906.73832175926</v>
      </c>
      <c r="C265" s="8">
        <v>10.0</v>
      </c>
      <c r="D265" s="8">
        <v>11.0</v>
      </c>
      <c r="E265" s="8" t="s">
        <v>20</v>
      </c>
      <c r="F265" s="8"/>
      <c r="G265" s="9" t="s">
        <v>769</v>
      </c>
      <c r="H265" s="10" t="s">
        <v>25</v>
      </c>
      <c r="I265" s="10" t="s">
        <v>425</v>
      </c>
      <c r="J265" s="10" t="s">
        <v>552</v>
      </c>
      <c r="K265" s="10" t="s">
        <v>560</v>
      </c>
      <c r="L265" s="10" t="s">
        <v>559</v>
      </c>
      <c r="M265" s="8"/>
      <c r="N265" s="8"/>
      <c r="O265" s="10" t="s">
        <v>28</v>
      </c>
      <c r="P265" s="13" t="s">
        <v>41</v>
      </c>
      <c r="Q265" s="11"/>
      <c r="R265" s="11"/>
      <c r="S265" s="13" t="s">
        <v>22</v>
      </c>
      <c r="T265" s="11"/>
    </row>
    <row r="266" ht="15.75" customHeight="1">
      <c r="A266" s="6" t="str">
        <f>HYPERLINK("https://devrant.com/rants/2436958","2436958")</f>
        <v>2436958</v>
      </c>
      <c r="B266" s="7">
        <v>43909.87489583333</v>
      </c>
      <c r="C266" s="8">
        <v>10.0</v>
      </c>
      <c r="D266" s="8">
        <v>38.0</v>
      </c>
      <c r="E266" s="8" t="s">
        <v>770</v>
      </c>
      <c r="F266" s="8" t="s">
        <v>771</v>
      </c>
      <c r="G266" s="9" t="s">
        <v>772</v>
      </c>
      <c r="H266" s="10" t="s">
        <v>25</v>
      </c>
      <c r="I266" s="10" t="s">
        <v>32</v>
      </c>
      <c r="J266" s="10" t="s">
        <v>773</v>
      </c>
      <c r="K266" s="8"/>
      <c r="L266" s="8"/>
      <c r="M266" s="8"/>
      <c r="N266" s="8"/>
      <c r="O266" s="10" t="s">
        <v>46</v>
      </c>
      <c r="P266" s="11"/>
      <c r="Q266" s="11"/>
      <c r="R266" s="11"/>
      <c r="S266" s="13" t="s">
        <v>22</v>
      </c>
      <c r="T266" s="11"/>
    </row>
    <row r="267" ht="15.75" customHeight="1">
      <c r="A267" s="6" t="str">
        <f>HYPERLINK("https://devrant.com/rants/2430465","2430465")</f>
        <v>2430465</v>
      </c>
      <c r="B267" s="7">
        <v>43903.28756944444</v>
      </c>
      <c r="C267" s="8">
        <v>10.0</v>
      </c>
      <c r="D267" s="8">
        <v>2.0</v>
      </c>
      <c r="E267" s="8" t="s">
        <v>138</v>
      </c>
      <c r="F267" s="8"/>
      <c r="G267" s="9" t="s">
        <v>774</v>
      </c>
      <c r="H267" s="10" t="s">
        <v>25</v>
      </c>
      <c r="I267" s="10" t="s">
        <v>32</v>
      </c>
      <c r="J267" s="10" t="s">
        <v>716</v>
      </c>
      <c r="K267" s="10" t="s">
        <v>775</v>
      </c>
      <c r="L267" s="8"/>
      <c r="M267" s="8"/>
      <c r="N267" s="8"/>
      <c r="O267" s="10" t="s">
        <v>46</v>
      </c>
      <c r="P267" s="13" t="s">
        <v>40</v>
      </c>
      <c r="Q267" s="11"/>
      <c r="R267" s="11"/>
      <c r="S267" s="13" t="s">
        <v>22</v>
      </c>
      <c r="T267" s="11"/>
    </row>
    <row r="268" ht="15.75" customHeight="1">
      <c r="A268" s="6" t="str">
        <f>HYPERLINK("https://devrant.com/rants/2439296","2439296")</f>
        <v>2439296</v>
      </c>
      <c r="B268" s="7">
        <v>43912.7715625</v>
      </c>
      <c r="C268" s="8">
        <v>10.0</v>
      </c>
      <c r="D268" s="8">
        <v>10.0</v>
      </c>
      <c r="E268" s="8" t="s">
        <v>776</v>
      </c>
      <c r="F268" s="8"/>
      <c r="G268" s="9" t="s">
        <v>777</v>
      </c>
      <c r="H268" s="10" t="s">
        <v>25</v>
      </c>
      <c r="I268" s="10" t="s">
        <v>778</v>
      </c>
      <c r="J268" s="10" t="s">
        <v>84</v>
      </c>
      <c r="K268" s="8"/>
      <c r="L268" s="8"/>
      <c r="M268" s="8"/>
      <c r="N268" s="8"/>
      <c r="O268" s="10" t="s">
        <v>28</v>
      </c>
      <c r="P268" s="13" t="s">
        <v>29</v>
      </c>
      <c r="Q268" s="11"/>
      <c r="R268" s="11"/>
      <c r="S268" s="13" t="s">
        <v>22</v>
      </c>
      <c r="T268" s="11"/>
    </row>
    <row r="269" ht="15.75" customHeight="1">
      <c r="A269" s="6" t="str">
        <f>HYPERLINK("https://devrant.com/rants/2437977","2437977")</f>
        <v>2437977</v>
      </c>
      <c r="B269" s="7">
        <v>43910.90601851852</v>
      </c>
      <c r="C269" s="8">
        <v>9.0</v>
      </c>
      <c r="D269" s="8">
        <v>11.0</v>
      </c>
      <c r="E269" s="8" t="s">
        <v>779</v>
      </c>
      <c r="F269" s="8"/>
      <c r="G269" s="9" t="s">
        <v>780</v>
      </c>
      <c r="H269" s="10" t="s">
        <v>25</v>
      </c>
      <c r="I269" s="10" t="s">
        <v>425</v>
      </c>
      <c r="J269" s="10" t="s">
        <v>781</v>
      </c>
      <c r="K269" s="10" t="s">
        <v>595</v>
      </c>
      <c r="L269" s="8"/>
      <c r="M269" s="8"/>
      <c r="N269" s="8"/>
      <c r="O269" s="10" t="s">
        <v>28</v>
      </c>
      <c r="P269" s="13" t="s">
        <v>29</v>
      </c>
      <c r="Q269" s="11"/>
      <c r="R269" s="11"/>
      <c r="S269" s="13" t="s">
        <v>22</v>
      </c>
      <c r="T269" s="11"/>
    </row>
    <row r="270" ht="15.75" customHeight="1">
      <c r="A270" s="6" t="str">
        <f>HYPERLINK("https://devrant.com/rants/2455172","2455172")</f>
        <v>2455172</v>
      </c>
      <c r="B270" s="7">
        <v>43929.62373842593</v>
      </c>
      <c r="C270" s="8">
        <v>9.0</v>
      </c>
      <c r="D270" s="8">
        <v>8.0</v>
      </c>
      <c r="E270" s="8" t="s">
        <v>782</v>
      </c>
      <c r="F270" s="8" t="s">
        <v>783</v>
      </c>
      <c r="G270" s="9" t="s">
        <v>784</v>
      </c>
      <c r="H270" s="10" t="s">
        <v>25</v>
      </c>
      <c r="I270" s="10" t="s">
        <v>32</v>
      </c>
      <c r="J270" s="10" t="s">
        <v>785</v>
      </c>
      <c r="K270" s="8"/>
      <c r="L270" s="8"/>
      <c r="M270" s="8"/>
      <c r="N270" s="8"/>
      <c r="O270" s="10" t="s">
        <v>46</v>
      </c>
      <c r="P270" s="13" t="s">
        <v>61</v>
      </c>
      <c r="Q270" s="11"/>
      <c r="R270" s="11"/>
      <c r="S270" s="13" t="s">
        <v>25</v>
      </c>
      <c r="T270" s="11"/>
    </row>
    <row r="271" ht="15.75" customHeight="1">
      <c r="A271" s="6" t="str">
        <f>HYPERLINK("https://devrant.com/rants/2438925","2438925")</f>
        <v>2438925</v>
      </c>
      <c r="B271" s="7">
        <v>43912.26534722222</v>
      </c>
      <c r="C271" s="8">
        <v>8.0</v>
      </c>
      <c r="D271" s="8">
        <v>1.0</v>
      </c>
      <c r="E271" s="8" t="s">
        <v>786</v>
      </c>
      <c r="F271" s="8"/>
      <c r="G271" s="9" t="s">
        <v>787</v>
      </c>
      <c r="H271" s="10" t="s">
        <v>25</v>
      </c>
      <c r="I271" s="10" t="s">
        <v>91</v>
      </c>
      <c r="J271" s="8"/>
      <c r="K271" s="8"/>
      <c r="L271" s="8"/>
      <c r="M271" s="8"/>
      <c r="N271" s="8"/>
      <c r="O271" s="10" t="s">
        <v>46</v>
      </c>
      <c r="P271" s="13" t="s">
        <v>40</v>
      </c>
      <c r="Q271" s="11"/>
      <c r="R271" s="11"/>
      <c r="S271" s="13" t="s">
        <v>22</v>
      </c>
      <c r="T271" s="11"/>
    </row>
    <row r="272" ht="15.75" customHeight="1">
      <c r="A272" s="6" t="str">
        <f>HYPERLINK("https://devrant.com/rants/2438361","2438361")</f>
        <v>2438361</v>
      </c>
      <c r="B272" s="7">
        <v>43911.46885416667</v>
      </c>
      <c r="C272" s="8">
        <v>8.0</v>
      </c>
      <c r="D272" s="8">
        <v>9.0</v>
      </c>
      <c r="E272" s="8" t="s">
        <v>788</v>
      </c>
      <c r="F272" s="8"/>
      <c r="G272" s="9" t="s">
        <v>789</v>
      </c>
      <c r="H272" s="10" t="s">
        <v>25</v>
      </c>
      <c r="I272" s="10" t="s">
        <v>32</v>
      </c>
      <c r="J272" s="10" t="s">
        <v>790</v>
      </c>
      <c r="K272" s="8"/>
      <c r="L272" s="8"/>
      <c r="M272" s="8"/>
      <c r="N272" s="8"/>
      <c r="O272" s="10" t="s">
        <v>60</v>
      </c>
      <c r="P272" s="13" t="s">
        <v>61</v>
      </c>
      <c r="Q272" s="11"/>
      <c r="R272" s="11"/>
      <c r="S272" s="13" t="s">
        <v>22</v>
      </c>
      <c r="T272" s="11"/>
    </row>
    <row r="273" ht="15.75" customHeight="1">
      <c r="A273" s="6" t="str">
        <f>HYPERLINK("https://devrant.com/rants/2437135","2437135")</f>
        <v>2437135</v>
      </c>
      <c r="B273" s="7">
        <v>43910.0511574074</v>
      </c>
      <c r="C273" s="8">
        <v>8.0</v>
      </c>
      <c r="D273" s="8">
        <v>5.0</v>
      </c>
      <c r="E273" s="8" t="s">
        <v>791</v>
      </c>
      <c r="F273" s="8"/>
      <c r="G273" s="9" t="s">
        <v>792</v>
      </c>
      <c r="H273" s="10" t="s">
        <v>25</v>
      </c>
      <c r="I273" s="10" t="s">
        <v>38</v>
      </c>
      <c r="J273" s="8"/>
      <c r="K273" s="8"/>
      <c r="L273" s="8"/>
      <c r="M273" s="8"/>
      <c r="N273" s="8"/>
      <c r="O273" s="10" t="s">
        <v>46</v>
      </c>
      <c r="P273" s="13" t="s">
        <v>61</v>
      </c>
      <c r="Q273" s="11"/>
      <c r="R273" s="11"/>
      <c r="S273" s="13" t="s">
        <v>22</v>
      </c>
      <c r="T273" s="11"/>
    </row>
    <row r="274" ht="15.75" customHeight="1">
      <c r="A274" s="6" t="str">
        <f>HYPERLINK("https://devrant.com/rants/2432475","2432475")</f>
        <v>2432475</v>
      </c>
      <c r="B274" s="7">
        <v>43905.61983796296</v>
      </c>
      <c r="C274" s="8">
        <v>8.0</v>
      </c>
      <c r="D274" s="8">
        <v>6.0</v>
      </c>
      <c r="E274" s="8" t="s">
        <v>793</v>
      </c>
      <c r="F274" s="8"/>
      <c r="G274" s="9" t="s">
        <v>794</v>
      </c>
      <c r="H274" s="10" t="s">
        <v>25</v>
      </c>
      <c r="I274" s="10" t="s">
        <v>32</v>
      </c>
      <c r="J274" s="10" t="s">
        <v>795</v>
      </c>
      <c r="K274" s="10" t="s">
        <v>98</v>
      </c>
      <c r="L274" s="8"/>
      <c r="M274" s="8"/>
      <c r="N274" s="8"/>
      <c r="O274" s="10" t="s">
        <v>46</v>
      </c>
      <c r="P274" s="13" t="s">
        <v>88</v>
      </c>
      <c r="Q274" s="11"/>
      <c r="R274" s="11"/>
      <c r="S274" s="13" t="s">
        <v>22</v>
      </c>
      <c r="T274" s="11"/>
    </row>
    <row r="275" ht="15.75" customHeight="1">
      <c r="A275" s="6" t="str">
        <f>HYPERLINK("https://devrant.com/rants/2433806","2433806")</f>
        <v>2433806</v>
      </c>
      <c r="B275" s="7">
        <v>43907.05189814815</v>
      </c>
      <c r="C275" s="8">
        <v>8.0</v>
      </c>
      <c r="D275" s="8">
        <v>2.0</v>
      </c>
      <c r="E275" s="8" t="s">
        <v>756</v>
      </c>
      <c r="F275" s="8"/>
      <c r="G275" s="9" t="s">
        <v>796</v>
      </c>
      <c r="H275" s="10" t="s">
        <v>25</v>
      </c>
      <c r="I275" s="10" t="s">
        <v>32</v>
      </c>
      <c r="J275" s="10" t="s">
        <v>797</v>
      </c>
      <c r="K275" s="10" t="s">
        <v>628</v>
      </c>
      <c r="L275" s="10" t="s">
        <v>38</v>
      </c>
      <c r="M275" s="8"/>
      <c r="N275" s="8"/>
      <c r="O275" s="10" t="s">
        <v>60</v>
      </c>
      <c r="P275" s="13" t="s">
        <v>61</v>
      </c>
      <c r="Q275" s="11"/>
      <c r="R275" s="11"/>
      <c r="S275" s="13" t="s">
        <v>22</v>
      </c>
      <c r="T275" s="11"/>
    </row>
    <row r="276" ht="15.75" customHeight="1">
      <c r="A276" s="6" t="str">
        <f>HYPERLINK("https://devrant.com/rants/2442534","2442534")</f>
        <v>2442534</v>
      </c>
      <c r="B276" s="7">
        <v>43916.50702546296</v>
      </c>
      <c r="C276" s="8">
        <v>8.0</v>
      </c>
      <c r="D276" s="8">
        <v>4.0</v>
      </c>
      <c r="E276" s="8" t="s">
        <v>798</v>
      </c>
      <c r="F276" s="8"/>
      <c r="G276" s="9" t="s">
        <v>799</v>
      </c>
      <c r="H276" s="10" t="s">
        <v>25</v>
      </c>
      <c r="I276" s="10" t="s">
        <v>734</v>
      </c>
      <c r="J276" s="10" t="s">
        <v>692</v>
      </c>
      <c r="K276" s="10" t="s">
        <v>130</v>
      </c>
      <c r="L276" s="8"/>
      <c r="M276" s="8"/>
      <c r="N276" s="8"/>
      <c r="O276" s="10" t="s">
        <v>28</v>
      </c>
      <c r="P276" s="13" t="s">
        <v>88</v>
      </c>
      <c r="Q276" s="11"/>
      <c r="R276" s="11"/>
      <c r="S276" s="13" t="s">
        <v>22</v>
      </c>
      <c r="T276" s="11"/>
    </row>
    <row r="277" ht="15.75" customHeight="1">
      <c r="A277" s="6" t="str">
        <f>HYPERLINK("https://devrant.com/rants/2458729","2458729")</f>
        <v>2458729</v>
      </c>
      <c r="B277" s="7">
        <v>43933.19591435185</v>
      </c>
      <c r="C277" s="8">
        <v>8.0</v>
      </c>
      <c r="D277" s="8">
        <v>22.0</v>
      </c>
      <c r="E277" s="8" t="s">
        <v>20</v>
      </c>
      <c r="F277" s="8"/>
      <c r="G277" s="9" t="s">
        <v>800</v>
      </c>
      <c r="H277" s="10" t="s">
        <v>25</v>
      </c>
      <c r="I277" s="10" t="s">
        <v>32</v>
      </c>
      <c r="J277" s="10" t="s">
        <v>596</v>
      </c>
      <c r="K277" s="10" t="s">
        <v>130</v>
      </c>
      <c r="L277" s="10" t="s">
        <v>559</v>
      </c>
      <c r="M277" s="8"/>
      <c r="N277" s="8"/>
      <c r="O277" s="10" t="s">
        <v>28</v>
      </c>
      <c r="P277" s="13" t="s">
        <v>88</v>
      </c>
      <c r="Q277" s="13" t="s">
        <v>41</v>
      </c>
      <c r="R277" s="11"/>
      <c r="S277" s="13" t="s">
        <v>22</v>
      </c>
      <c r="T277" s="11"/>
    </row>
    <row r="278" ht="15.75" customHeight="1">
      <c r="A278" s="6" t="str">
        <f>HYPERLINK("https://devrant.com/rants/2436895","2436895")</f>
        <v>2436895</v>
      </c>
      <c r="B278" s="7">
        <v>43909.79266203703</v>
      </c>
      <c r="C278" s="8">
        <v>8.0</v>
      </c>
      <c r="D278" s="8">
        <v>0.0</v>
      </c>
      <c r="E278" s="8" t="s">
        <v>801</v>
      </c>
      <c r="F278" s="8" t="s">
        <v>802</v>
      </c>
      <c r="G278" s="9" t="s">
        <v>803</v>
      </c>
      <c r="H278" s="10" t="s">
        <v>25</v>
      </c>
      <c r="I278" s="10" t="s">
        <v>26</v>
      </c>
      <c r="J278" s="10" t="s">
        <v>804</v>
      </c>
      <c r="K278" s="8"/>
      <c r="L278" s="8"/>
      <c r="M278" s="8"/>
      <c r="N278" s="8"/>
      <c r="O278" s="10" t="s">
        <v>46</v>
      </c>
      <c r="P278" s="11"/>
      <c r="Q278" s="11"/>
      <c r="R278" s="11"/>
      <c r="S278" s="13" t="s">
        <v>22</v>
      </c>
      <c r="T278" s="11"/>
    </row>
    <row r="279" ht="15.75" customHeight="1">
      <c r="A279" s="6" t="str">
        <f>HYPERLINK("https://devrant.com/rants/2432760","2432760")</f>
        <v>2432760</v>
      </c>
      <c r="B279" s="7">
        <v>43905.89734953704</v>
      </c>
      <c r="C279" s="8">
        <v>7.0</v>
      </c>
      <c r="D279" s="8">
        <v>9.0</v>
      </c>
      <c r="E279" s="8" t="s">
        <v>232</v>
      </c>
      <c r="F279" s="8"/>
      <c r="G279" s="9" t="s">
        <v>233</v>
      </c>
      <c r="H279" s="10" t="s">
        <v>25</v>
      </c>
      <c r="I279" s="10" t="s">
        <v>415</v>
      </c>
      <c r="J279" s="10" t="s">
        <v>425</v>
      </c>
      <c r="K279" s="10" t="s">
        <v>234</v>
      </c>
      <c r="L279" s="8"/>
      <c r="M279" s="8"/>
      <c r="N279" s="8"/>
      <c r="O279" s="10" t="s">
        <v>28</v>
      </c>
      <c r="P279" s="13" t="s">
        <v>41</v>
      </c>
      <c r="Q279" s="11"/>
      <c r="R279" s="11"/>
      <c r="S279" s="13" t="s">
        <v>22</v>
      </c>
      <c r="T279" s="11"/>
    </row>
    <row r="280" ht="15.75" customHeight="1">
      <c r="A280" s="6" t="str">
        <f>HYPERLINK("https://devrant.com/rants/2458254","2458254")</f>
        <v>2458254</v>
      </c>
      <c r="B280" s="7">
        <v>43932.72717592592</v>
      </c>
      <c r="C280" s="8">
        <v>7.0</v>
      </c>
      <c r="D280" s="8">
        <v>3.0</v>
      </c>
      <c r="E280" s="8" t="s">
        <v>20</v>
      </c>
      <c r="F280" s="8"/>
      <c r="G280" s="9" t="s">
        <v>805</v>
      </c>
      <c r="H280" s="10" t="s">
        <v>25</v>
      </c>
      <c r="I280" s="10" t="s">
        <v>32</v>
      </c>
      <c r="J280" s="10" t="s">
        <v>659</v>
      </c>
      <c r="K280" s="10" t="s">
        <v>523</v>
      </c>
      <c r="L280" s="8"/>
      <c r="M280" s="8"/>
      <c r="N280" s="8"/>
      <c r="O280" s="10" t="s">
        <v>28</v>
      </c>
      <c r="P280" s="13" t="s">
        <v>88</v>
      </c>
      <c r="Q280" s="11"/>
      <c r="R280" s="11"/>
      <c r="S280" s="13" t="s">
        <v>22</v>
      </c>
      <c r="T280" s="11"/>
    </row>
    <row r="281" ht="15.75" customHeight="1">
      <c r="A281" s="6" t="str">
        <f>HYPERLINK("https://devrant.com/rants/2442182","2442182")</f>
        <v>2442182</v>
      </c>
      <c r="B281" s="7">
        <v>43916.15418981481</v>
      </c>
      <c r="C281" s="8">
        <v>7.0</v>
      </c>
      <c r="D281" s="8">
        <v>4.0</v>
      </c>
      <c r="E281" s="8" t="s">
        <v>806</v>
      </c>
      <c r="F281" s="8"/>
      <c r="G281" s="9" t="s">
        <v>807</v>
      </c>
      <c r="H281" s="10" t="s">
        <v>25</v>
      </c>
      <c r="I281" s="10" t="s">
        <v>514</v>
      </c>
      <c r="J281" s="10" t="s">
        <v>515</v>
      </c>
      <c r="K281" s="10" t="s">
        <v>27</v>
      </c>
      <c r="L281" s="8"/>
      <c r="M281" s="8"/>
      <c r="N281" s="8"/>
      <c r="O281" s="10" t="s">
        <v>28</v>
      </c>
      <c r="P281" s="13" t="s">
        <v>29</v>
      </c>
      <c r="Q281" s="13" t="s">
        <v>88</v>
      </c>
      <c r="R281" s="11"/>
      <c r="S281" s="13" t="s">
        <v>22</v>
      </c>
      <c r="T281" s="11"/>
    </row>
    <row r="282" ht="15.75" customHeight="1">
      <c r="A282" s="6" t="str">
        <f>HYPERLINK("https://devrant.com/rants/2430663","2430663")</f>
        <v>2430663</v>
      </c>
      <c r="B282" s="7">
        <v>43903.42104166667</v>
      </c>
      <c r="C282" s="8">
        <v>7.0</v>
      </c>
      <c r="D282" s="8">
        <v>2.0</v>
      </c>
      <c r="E282" s="8" t="s">
        <v>808</v>
      </c>
      <c r="F282" s="8"/>
      <c r="G282" s="9" t="s">
        <v>809</v>
      </c>
      <c r="H282" s="10" t="s">
        <v>25</v>
      </c>
      <c r="I282" s="10" t="s">
        <v>810</v>
      </c>
      <c r="J282" s="10" t="s">
        <v>38</v>
      </c>
      <c r="K282" s="8"/>
      <c r="L282" s="8"/>
      <c r="M282" s="8"/>
      <c r="N282" s="8"/>
      <c r="O282" s="10" t="s">
        <v>46</v>
      </c>
      <c r="P282" s="13" t="s">
        <v>40</v>
      </c>
      <c r="Q282" s="11"/>
      <c r="R282" s="11"/>
      <c r="S282" s="13" t="s">
        <v>22</v>
      </c>
      <c r="T282" s="11"/>
    </row>
    <row r="283" ht="15.75" customHeight="1">
      <c r="A283" s="6" t="str">
        <f>HYPERLINK("https://devrant.com/rants/2457733","2457733")</f>
        <v>2457733</v>
      </c>
      <c r="B283" s="7">
        <v>43932.24225694445</v>
      </c>
      <c r="C283" s="8">
        <v>6.0</v>
      </c>
      <c r="D283" s="8">
        <v>4.0</v>
      </c>
      <c r="E283" s="8" t="s">
        <v>582</v>
      </c>
      <c r="F283" s="8"/>
      <c r="G283" s="9" t="s">
        <v>583</v>
      </c>
      <c r="H283" s="10" t="s">
        <v>22</v>
      </c>
      <c r="I283" s="8"/>
      <c r="J283" s="8"/>
      <c r="K283" s="8"/>
      <c r="L283" s="8"/>
      <c r="M283" s="8"/>
      <c r="N283" s="8"/>
      <c r="O283" s="8"/>
      <c r="P283" s="11"/>
      <c r="Q283" s="11"/>
      <c r="R283" s="11"/>
      <c r="S283" s="11"/>
      <c r="T283" s="11"/>
    </row>
    <row r="284" ht="15.75" customHeight="1">
      <c r="A284" s="6" t="str">
        <f>HYPERLINK("https://devrant.com/rants/2442318","2442318")</f>
        <v>2442318</v>
      </c>
      <c r="B284" s="7">
        <v>43916.30609953704</v>
      </c>
      <c r="C284" s="8">
        <v>6.0</v>
      </c>
      <c r="D284" s="8">
        <v>12.0</v>
      </c>
      <c r="E284" s="8" t="s">
        <v>811</v>
      </c>
      <c r="F284" s="8"/>
      <c r="G284" s="9" t="s">
        <v>812</v>
      </c>
      <c r="H284" s="10" t="s">
        <v>25</v>
      </c>
      <c r="I284" s="10" t="s">
        <v>559</v>
      </c>
      <c r="J284" s="10" t="s">
        <v>692</v>
      </c>
      <c r="K284" s="10" t="s">
        <v>84</v>
      </c>
      <c r="L284" s="8"/>
      <c r="M284" s="8"/>
      <c r="N284" s="8"/>
      <c r="O284" s="10" t="s">
        <v>28</v>
      </c>
      <c r="P284" s="13" t="s">
        <v>41</v>
      </c>
      <c r="Q284" s="11"/>
      <c r="R284" s="11"/>
      <c r="S284" s="13" t="s">
        <v>22</v>
      </c>
      <c r="T284" s="11"/>
    </row>
    <row r="285" ht="15.75" customHeight="1">
      <c r="A285" s="6" t="str">
        <f>HYPERLINK("https://devrant.com/rants/2433539","2433539")</f>
        <v>2433539</v>
      </c>
      <c r="B285" s="7">
        <v>43906.72202546296</v>
      </c>
      <c r="C285" s="8">
        <v>6.0</v>
      </c>
      <c r="D285" s="8">
        <v>14.0</v>
      </c>
      <c r="E285" s="8" t="s">
        <v>813</v>
      </c>
      <c r="F285" s="8"/>
      <c r="G285" s="9" t="s">
        <v>814</v>
      </c>
      <c r="H285" s="10" t="s">
        <v>25</v>
      </c>
      <c r="I285" s="10" t="s">
        <v>32</v>
      </c>
      <c r="J285" s="10" t="s">
        <v>628</v>
      </c>
      <c r="K285" s="10" t="s">
        <v>815</v>
      </c>
      <c r="L285" s="10" t="s">
        <v>484</v>
      </c>
      <c r="M285" s="8"/>
      <c r="N285" s="8"/>
      <c r="O285" s="10" t="s">
        <v>60</v>
      </c>
      <c r="P285" s="13" t="s">
        <v>61</v>
      </c>
      <c r="Q285" s="13" t="s">
        <v>47</v>
      </c>
      <c r="R285" s="11"/>
      <c r="S285" s="13" t="s">
        <v>22</v>
      </c>
      <c r="T285" s="11"/>
    </row>
    <row r="286" ht="15.75" customHeight="1">
      <c r="A286" s="6" t="str">
        <f>HYPERLINK("https://devrant.com/rants/2430858","2430858")</f>
        <v>2430858</v>
      </c>
      <c r="B286" s="7">
        <v>43903.5356712963</v>
      </c>
      <c r="C286" s="8">
        <v>6.0</v>
      </c>
      <c r="D286" s="8">
        <v>14.0</v>
      </c>
      <c r="E286" s="8" t="s">
        <v>241</v>
      </c>
      <c r="F286" s="8"/>
      <c r="G286" s="9" t="s">
        <v>242</v>
      </c>
      <c r="H286" s="10" t="s">
        <v>22</v>
      </c>
      <c r="I286" s="8"/>
      <c r="J286" s="8"/>
      <c r="K286" s="8"/>
      <c r="L286" s="8"/>
      <c r="M286" s="8"/>
      <c r="N286" s="8"/>
      <c r="O286" s="8"/>
      <c r="P286" s="11"/>
      <c r="Q286" s="11"/>
      <c r="R286" s="11"/>
      <c r="S286" s="11"/>
      <c r="T286" s="11"/>
    </row>
    <row r="287" ht="15.75" customHeight="1">
      <c r="A287" s="6" t="str">
        <f>HYPERLINK("https://devrant.com/rants/2425932","2425932")</f>
        <v>2425932</v>
      </c>
      <c r="B287" s="7">
        <v>43898.04738425926</v>
      </c>
      <c r="C287" s="8">
        <v>6.0</v>
      </c>
      <c r="D287" s="8">
        <v>1.0</v>
      </c>
      <c r="E287" s="8" t="s">
        <v>251</v>
      </c>
      <c r="F287" s="8"/>
      <c r="G287" s="9" t="s">
        <v>252</v>
      </c>
      <c r="H287" s="10" t="s">
        <v>22</v>
      </c>
      <c r="I287" s="8"/>
      <c r="J287" s="8"/>
      <c r="K287" s="8"/>
      <c r="L287" s="8"/>
      <c r="M287" s="8"/>
      <c r="N287" s="8"/>
      <c r="O287" s="8"/>
      <c r="P287" s="11"/>
      <c r="Q287" s="11"/>
      <c r="R287" s="11"/>
      <c r="S287" s="11"/>
      <c r="T287" s="11"/>
    </row>
    <row r="288" ht="15.75" customHeight="1">
      <c r="A288" s="6" t="str">
        <f>HYPERLINK("https://devrant.com/rants/2451333","2451333")</f>
        <v>2451333</v>
      </c>
      <c r="B288" s="7">
        <v>43925.4002662037</v>
      </c>
      <c r="C288" s="8">
        <v>6.0</v>
      </c>
      <c r="D288" s="8">
        <v>12.0</v>
      </c>
      <c r="E288" s="8" t="s">
        <v>816</v>
      </c>
      <c r="F288" s="8"/>
      <c r="G288" s="9" t="s">
        <v>817</v>
      </c>
      <c r="H288" s="10" t="s">
        <v>25</v>
      </c>
      <c r="I288" s="10" t="s">
        <v>38</v>
      </c>
      <c r="J288" s="10" t="s">
        <v>200</v>
      </c>
      <c r="K288" s="10" t="s">
        <v>818</v>
      </c>
      <c r="L288" s="10" t="s">
        <v>91</v>
      </c>
      <c r="M288" s="8"/>
      <c r="N288" s="8"/>
      <c r="O288" s="10" t="s">
        <v>60</v>
      </c>
      <c r="P288" s="13" t="s">
        <v>61</v>
      </c>
      <c r="Q288" s="13" t="s">
        <v>47</v>
      </c>
      <c r="R288" s="11"/>
      <c r="S288" s="13" t="s">
        <v>22</v>
      </c>
      <c r="T288" s="11"/>
    </row>
    <row r="289" ht="15.75" customHeight="1">
      <c r="A289" s="6" t="str">
        <f>HYPERLINK("https://devrant.com/rants/2431416","2431416")</f>
        <v>2431416</v>
      </c>
      <c r="B289" s="7">
        <v>43904.1687962963</v>
      </c>
      <c r="C289" s="8">
        <v>5.0</v>
      </c>
      <c r="D289" s="8">
        <v>3.0</v>
      </c>
      <c r="E289" s="8" t="s">
        <v>20</v>
      </c>
      <c r="F289" s="8"/>
      <c r="G289" s="9" t="s">
        <v>819</v>
      </c>
      <c r="H289" s="10" t="s">
        <v>25</v>
      </c>
      <c r="I289" s="10" t="s">
        <v>716</v>
      </c>
      <c r="J289" s="10" t="s">
        <v>266</v>
      </c>
      <c r="K289" s="10" t="s">
        <v>32</v>
      </c>
      <c r="L289" s="8"/>
      <c r="M289" s="8"/>
      <c r="N289" s="8"/>
      <c r="O289" s="10" t="s">
        <v>28</v>
      </c>
      <c r="P289" s="13" t="s">
        <v>29</v>
      </c>
      <c r="Q289" s="11"/>
      <c r="R289" s="11"/>
      <c r="S289" s="13" t="s">
        <v>22</v>
      </c>
      <c r="T289" s="11"/>
    </row>
    <row r="290" ht="15.75" customHeight="1">
      <c r="A290" s="6" t="str">
        <f>HYPERLINK("https://devrant.com/rants/2454917","2454917")</f>
        <v>2454917</v>
      </c>
      <c r="B290" s="7">
        <v>43929.3452662037</v>
      </c>
      <c r="C290" s="8">
        <v>5.0</v>
      </c>
      <c r="D290" s="8">
        <v>2.0</v>
      </c>
      <c r="E290" s="8" t="s">
        <v>820</v>
      </c>
      <c r="F290" s="8"/>
      <c r="G290" s="9" t="s">
        <v>821</v>
      </c>
      <c r="H290" s="10" t="s">
        <v>25</v>
      </c>
      <c r="I290" s="10" t="s">
        <v>38</v>
      </c>
      <c r="J290" s="10" t="s">
        <v>822</v>
      </c>
      <c r="K290" s="10" t="s">
        <v>91</v>
      </c>
      <c r="L290" s="10" t="s">
        <v>480</v>
      </c>
      <c r="M290" s="8"/>
      <c r="N290" s="8"/>
      <c r="O290" s="10" t="s">
        <v>28</v>
      </c>
      <c r="P290" s="13" t="s">
        <v>41</v>
      </c>
      <c r="Q290" s="11"/>
      <c r="R290" s="11"/>
      <c r="S290" s="13" t="s">
        <v>22</v>
      </c>
      <c r="T290" s="11"/>
    </row>
    <row r="291" ht="15.75" customHeight="1">
      <c r="A291" s="6" t="str">
        <f>HYPERLINK("https://devrant.com/rants/2437270","2437270")</f>
        <v>2437270</v>
      </c>
      <c r="B291" s="7">
        <v>43910.17891203704</v>
      </c>
      <c r="C291" s="8">
        <v>5.0</v>
      </c>
      <c r="D291" s="8">
        <v>2.0</v>
      </c>
      <c r="E291" s="8" t="s">
        <v>823</v>
      </c>
      <c r="F291" s="8" t="s">
        <v>824</v>
      </c>
      <c r="G291" s="9" t="s">
        <v>825</v>
      </c>
      <c r="H291" s="10" t="s">
        <v>25</v>
      </c>
      <c r="I291" s="10" t="s">
        <v>595</v>
      </c>
      <c r="J291" s="10" t="s">
        <v>38</v>
      </c>
      <c r="K291" s="8"/>
      <c r="L291" s="8"/>
      <c r="M291" s="8"/>
      <c r="N291" s="8"/>
      <c r="O291" s="10" t="s">
        <v>46</v>
      </c>
      <c r="P291" s="13" t="s">
        <v>40</v>
      </c>
      <c r="Q291" s="11"/>
      <c r="R291" s="11"/>
      <c r="S291" s="13" t="s">
        <v>22</v>
      </c>
      <c r="T291" s="11"/>
    </row>
    <row r="292" ht="15.75" customHeight="1">
      <c r="A292" s="6" t="str">
        <f>HYPERLINK("https://devrant.com/rants/2436804","2436804")</f>
        <v>2436804</v>
      </c>
      <c r="B292" s="7">
        <v>43909.69800925926</v>
      </c>
      <c r="C292" s="8">
        <v>5.0</v>
      </c>
      <c r="D292" s="8">
        <v>3.0</v>
      </c>
      <c r="E292" s="8" t="s">
        <v>826</v>
      </c>
      <c r="F292" s="8"/>
      <c r="G292" s="9" t="s">
        <v>827</v>
      </c>
      <c r="H292" s="10" t="s">
        <v>25</v>
      </c>
      <c r="I292" s="10" t="s">
        <v>595</v>
      </c>
      <c r="J292" s="10" t="s">
        <v>631</v>
      </c>
      <c r="K292" s="10" t="s">
        <v>32</v>
      </c>
      <c r="L292" s="8"/>
      <c r="M292" s="8"/>
      <c r="N292" s="8"/>
      <c r="O292" s="10" t="s">
        <v>46</v>
      </c>
      <c r="P292" s="11"/>
      <c r="Q292" s="11"/>
      <c r="R292" s="11"/>
      <c r="S292" s="13" t="s">
        <v>22</v>
      </c>
      <c r="T292" s="11"/>
    </row>
    <row r="293" ht="15.75" customHeight="1">
      <c r="A293" s="6" t="str">
        <f>HYPERLINK("https://devrant.com/rants/2434109","2434109")</f>
        <v>2434109</v>
      </c>
      <c r="B293" s="7">
        <v>43907.2628587963</v>
      </c>
      <c r="C293" s="8">
        <v>5.0</v>
      </c>
      <c r="D293" s="8">
        <v>0.0</v>
      </c>
      <c r="E293" s="8" t="s">
        <v>592</v>
      </c>
      <c r="F293" s="8"/>
      <c r="G293" s="9" t="s">
        <v>593</v>
      </c>
      <c r="H293" s="10" t="s">
        <v>22</v>
      </c>
      <c r="I293" s="8"/>
      <c r="J293" s="8"/>
      <c r="K293" s="8"/>
      <c r="L293" s="8"/>
      <c r="M293" s="8"/>
      <c r="N293" s="8"/>
      <c r="O293" s="8"/>
      <c r="P293" s="11"/>
      <c r="Q293" s="11"/>
      <c r="R293" s="11"/>
      <c r="S293" s="11"/>
      <c r="T293" s="11"/>
    </row>
    <row r="294" ht="15.75" customHeight="1">
      <c r="A294" s="6" t="str">
        <f>HYPERLINK("https://devrant.com/rants/2438651","2438651")</f>
        <v>2438651</v>
      </c>
      <c r="B294" s="7">
        <v>43911.79548611111</v>
      </c>
      <c r="C294" s="8">
        <v>5.0</v>
      </c>
      <c r="D294" s="8">
        <v>8.0</v>
      </c>
      <c r="E294" s="8" t="s">
        <v>261</v>
      </c>
      <c r="F294" s="8"/>
      <c r="G294" s="9" t="s">
        <v>262</v>
      </c>
      <c r="H294" s="10" t="s">
        <v>25</v>
      </c>
      <c r="I294" s="10" t="s">
        <v>38</v>
      </c>
      <c r="J294" s="10" t="s">
        <v>795</v>
      </c>
      <c r="K294" s="8"/>
      <c r="L294" s="8"/>
      <c r="M294" s="8"/>
      <c r="N294" s="8"/>
      <c r="O294" s="10" t="s">
        <v>28</v>
      </c>
      <c r="P294" s="13" t="s">
        <v>88</v>
      </c>
      <c r="Q294" s="11"/>
      <c r="R294" s="11"/>
      <c r="S294" s="13" t="s">
        <v>22</v>
      </c>
      <c r="T294" s="11"/>
    </row>
    <row r="295" ht="15.75" customHeight="1">
      <c r="A295" s="6" t="str">
        <f>HYPERLINK("https://devrant.com/rants/2440972","2440972")</f>
        <v>2440972</v>
      </c>
      <c r="B295" s="7">
        <v>43914.7094212963</v>
      </c>
      <c r="C295" s="8">
        <v>4.0</v>
      </c>
      <c r="D295" s="8">
        <v>1.0</v>
      </c>
      <c r="E295" s="8" t="s">
        <v>402</v>
      </c>
      <c r="F295" s="8"/>
      <c r="G295" s="9" t="s">
        <v>642</v>
      </c>
      <c r="H295" s="10" t="s">
        <v>22</v>
      </c>
      <c r="I295" s="8"/>
      <c r="J295" s="8"/>
      <c r="K295" s="8"/>
      <c r="L295" s="8"/>
      <c r="M295" s="8"/>
      <c r="N295" s="8"/>
      <c r="O295" s="8"/>
      <c r="P295" s="11"/>
      <c r="Q295" s="11"/>
      <c r="R295" s="11"/>
      <c r="S295" s="11"/>
      <c r="T295" s="11"/>
    </row>
    <row r="296" ht="15.75" customHeight="1">
      <c r="A296" s="6" t="str">
        <f>HYPERLINK("https://devrant.com/rants/2454171","2454171")</f>
        <v>2454171</v>
      </c>
      <c r="B296" s="7">
        <v>43928.55344907408</v>
      </c>
      <c r="C296" s="8">
        <v>4.0</v>
      </c>
      <c r="D296" s="8">
        <v>18.0</v>
      </c>
      <c r="E296" s="8" t="s">
        <v>828</v>
      </c>
      <c r="F296" s="8"/>
      <c r="G296" s="9" t="s">
        <v>829</v>
      </c>
      <c r="H296" s="10" t="s">
        <v>22</v>
      </c>
      <c r="I296" s="8"/>
      <c r="J296" s="8"/>
      <c r="K296" s="8"/>
      <c r="L296" s="8"/>
      <c r="M296" s="8"/>
      <c r="N296" s="8"/>
      <c r="O296" s="8"/>
      <c r="P296" s="11"/>
      <c r="Q296" s="11"/>
      <c r="R296" s="11"/>
      <c r="S296" s="11"/>
      <c r="T296" s="11"/>
    </row>
    <row r="297" ht="15.75" customHeight="1">
      <c r="A297" s="6" t="str">
        <f>HYPERLINK("https://devrant.com/rants/2445298","2445298")</f>
        <v>2445298</v>
      </c>
      <c r="B297" s="7">
        <v>43919.52966435185</v>
      </c>
      <c r="C297" s="8">
        <v>4.0</v>
      </c>
      <c r="D297" s="8">
        <v>1.0</v>
      </c>
      <c r="E297" s="8" t="s">
        <v>637</v>
      </c>
      <c r="F297" s="8"/>
      <c r="G297" s="9" t="s">
        <v>638</v>
      </c>
      <c r="H297" s="10" t="s">
        <v>25</v>
      </c>
      <c r="I297" s="10" t="s">
        <v>91</v>
      </c>
      <c r="J297" s="10" t="s">
        <v>822</v>
      </c>
      <c r="K297" s="10" t="s">
        <v>614</v>
      </c>
      <c r="L297" s="10" t="s">
        <v>699</v>
      </c>
      <c r="M297" s="8"/>
      <c r="N297" s="8"/>
      <c r="O297" s="10" t="s">
        <v>28</v>
      </c>
      <c r="P297" s="13" t="s">
        <v>88</v>
      </c>
      <c r="Q297" s="11"/>
      <c r="R297" s="11"/>
      <c r="S297" s="13" t="s">
        <v>22</v>
      </c>
      <c r="T297" s="11"/>
    </row>
    <row r="298" ht="15.75" customHeight="1">
      <c r="A298" s="6" t="str">
        <f>HYPERLINK("https://devrant.com/rants/2439990","2439990")</f>
        <v>2439990</v>
      </c>
      <c r="B298" s="7">
        <v>43913.68858796296</v>
      </c>
      <c r="C298" s="8">
        <v>4.0</v>
      </c>
      <c r="D298" s="8">
        <v>5.0</v>
      </c>
      <c r="E298" s="8" t="s">
        <v>622</v>
      </c>
      <c r="F298" s="8"/>
      <c r="G298" s="9" t="s">
        <v>623</v>
      </c>
      <c r="H298" s="10" t="s">
        <v>22</v>
      </c>
      <c r="I298" s="8"/>
      <c r="J298" s="8"/>
      <c r="K298" s="8"/>
      <c r="L298" s="8"/>
      <c r="M298" s="8"/>
      <c r="N298" s="8"/>
      <c r="O298" s="8"/>
      <c r="P298" s="11"/>
      <c r="Q298" s="11"/>
      <c r="R298" s="11"/>
      <c r="S298" s="11"/>
      <c r="T298" s="11"/>
    </row>
    <row r="299" ht="15.75" customHeight="1">
      <c r="A299" s="6" t="str">
        <f>HYPERLINK("https://devrant.com/rants/2441560","2441560")</f>
        <v>2441560</v>
      </c>
      <c r="B299" s="7">
        <v>43915.45729166667</v>
      </c>
      <c r="C299" s="8">
        <v>4.0</v>
      </c>
      <c r="D299" s="8">
        <v>1.0</v>
      </c>
      <c r="E299" s="8" t="s">
        <v>830</v>
      </c>
      <c r="F299" s="8"/>
      <c r="G299" s="9" t="s">
        <v>831</v>
      </c>
      <c r="H299" s="10" t="s">
        <v>25</v>
      </c>
      <c r="I299" s="10" t="s">
        <v>91</v>
      </c>
      <c r="J299" s="10" t="s">
        <v>832</v>
      </c>
      <c r="K299" s="10" t="s">
        <v>833</v>
      </c>
      <c r="L299" s="10" t="s">
        <v>699</v>
      </c>
      <c r="M299" s="8"/>
      <c r="N299" s="8"/>
      <c r="O299" s="10" t="s">
        <v>28</v>
      </c>
      <c r="P299" s="13" t="s">
        <v>40</v>
      </c>
      <c r="Q299" s="11"/>
      <c r="R299" s="11"/>
      <c r="S299" s="13" t="s">
        <v>22</v>
      </c>
      <c r="T299" s="11"/>
    </row>
    <row r="300" ht="15.75" customHeight="1">
      <c r="A300" s="6" t="str">
        <f>HYPERLINK("https://devrant.com/rants/2433822","2433822")</f>
        <v>2433822</v>
      </c>
      <c r="B300" s="7">
        <v>43907.06809027777</v>
      </c>
      <c r="C300" s="8">
        <v>4.0</v>
      </c>
      <c r="D300" s="8">
        <v>0.0</v>
      </c>
      <c r="E300" s="8" t="s">
        <v>639</v>
      </c>
      <c r="F300" s="8"/>
      <c r="G300" s="9" t="s">
        <v>640</v>
      </c>
      <c r="H300" s="10" t="s">
        <v>25</v>
      </c>
      <c r="I300" s="10" t="s">
        <v>38</v>
      </c>
      <c r="J300" s="10" t="s">
        <v>91</v>
      </c>
      <c r="K300" s="10" t="s">
        <v>834</v>
      </c>
      <c r="L300" s="8"/>
      <c r="M300" s="8"/>
      <c r="N300" s="8"/>
      <c r="O300" s="10" t="s">
        <v>60</v>
      </c>
      <c r="P300" s="13" t="s">
        <v>61</v>
      </c>
      <c r="Q300" s="11"/>
      <c r="R300" s="11"/>
      <c r="S300" s="13" t="s">
        <v>22</v>
      </c>
      <c r="T300" s="11"/>
    </row>
    <row r="301" ht="15.75" customHeight="1">
      <c r="A301" s="6" t="str">
        <f>HYPERLINK("https://devrant.com/rants/2440463","2440463")</f>
        <v>2440463</v>
      </c>
      <c r="B301" s="7">
        <v>43914.21673611111</v>
      </c>
      <c r="C301" s="8">
        <v>4.0</v>
      </c>
      <c r="D301" s="8">
        <v>5.0</v>
      </c>
      <c r="E301" s="8" t="s">
        <v>835</v>
      </c>
      <c r="F301" s="8"/>
      <c r="G301" s="9" t="s">
        <v>836</v>
      </c>
      <c r="H301" s="10" t="s">
        <v>25</v>
      </c>
      <c r="I301" s="10" t="s">
        <v>26</v>
      </c>
      <c r="J301" s="10" t="s">
        <v>91</v>
      </c>
      <c r="K301" s="8"/>
      <c r="L301" s="8"/>
      <c r="M301" s="8"/>
      <c r="N301" s="8"/>
      <c r="O301" s="10" t="s">
        <v>46</v>
      </c>
      <c r="P301" s="11"/>
      <c r="Q301" s="11"/>
      <c r="R301" s="11"/>
      <c r="S301" s="13" t="s">
        <v>22</v>
      </c>
      <c r="T301" s="11"/>
    </row>
    <row r="302" ht="15.75" customHeight="1">
      <c r="A302" s="6" t="str">
        <f>HYPERLINK("https://devrant.com/rants/2430220","2430220")</f>
        <v>2430220</v>
      </c>
      <c r="B302" s="7">
        <v>43902.89858796296</v>
      </c>
      <c r="C302" s="8">
        <v>3.0</v>
      </c>
      <c r="D302" s="8">
        <v>4.0</v>
      </c>
      <c r="E302" s="8" t="s">
        <v>837</v>
      </c>
      <c r="F302" s="8"/>
      <c r="G302" s="9" t="s">
        <v>838</v>
      </c>
      <c r="H302" s="10" t="s">
        <v>25</v>
      </c>
      <c r="I302" s="10" t="s">
        <v>38</v>
      </c>
      <c r="J302" s="10" t="s">
        <v>839</v>
      </c>
      <c r="K302" s="8"/>
      <c r="L302" s="8"/>
      <c r="M302" s="8"/>
      <c r="N302" s="8"/>
      <c r="O302" s="10" t="s">
        <v>28</v>
      </c>
      <c r="P302" s="13" t="s">
        <v>88</v>
      </c>
      <c r="Q302" s="11"/>
      <c r="R302" s="11"/>
      <c r="S302" s="13" t="s">
        <v>22</v>
      </c>
      <c r="T302" s="11"/>
    </row>
    <row r="303" ht="15.75" customHeight="1">
      <c r="A303" s="6" t="str">
        <f>HYPERLINK("https://devrant.com/rants/2459792","2459792")</f>
        <v>2459792</v>
      </c>
      <c r="B303" s="7">
        <v>43933.9978125</v>
      </c>
      <c r="C303" s="8">
        <v>3.0</v>
      </c>
      <c r="D303" s="8">
        <v>24.0</v>
      </c>
      <c r="E303" s="8" t="s">
        <v>840</v>
      </c>
      <c r="F303" s="8"/>
      <c r="G303" s="9" t="s">
        <v>841</v>
      </c>
      <c r="H303" s="10" t="s">
        <v>25</v>
      </c>
      <c r="I303" s="10" t="s">
        <v>842</v>
      </c>
      <c r="J303" s="8"/>
      <c r="K303" s="8"/>
      <c r="L303" s="8"/>
      <c r="M303" s="8"/>
      <c r="N303" s="8"/>
      <c r="O303" s="10" t="s">
        <v>28</v>
      </c>
      <c r="P303" s="13" t="s">
        <v>41</v>
      </c>
      <c r="Q303" s="11"/>
      <c r="R303" s="11"/>
      <c r="S303" s="13" t="s">
        <v>22</v>
      </c>
      <c r="T303" s="11"/>
    </row>
    <row r="304" ht="15.75" customHeight="1">
      <c r="A304" s="6" t="str">
        <f>HYPERLINK("https://devrant.com/rants/2424399","2424399")</f>
        <v>2424399</v>
      </c>
      <c r="B304" s="7">
        <v>43895.869375</v>
      </c>
      <c r="C304" s="8">
        <v>3.0</v>
      </c>
      <c r="D304" s="8">
        <v>0.0</v>
      </c>
      <c r="E304" s="8" t="s">
        <v>843</v>
      </c>
      <c r="F304" s="8" t="s">
        <v>844</v>
      </c>
      <c r="G304" s="9" t="s">
        <v>845</v>
      </c>
      <c r="H304" s="10" t="s">
        <v>25</v>
      </c>
      <c r="I304" s="10" t="s">
        <v>26</v>
      </c>
      <c r="J304" s="10" t="s">
        <v>846</v>
      </c>
      <c r="K304" s="8"/>
      <c r="L304" s="8"/>
      <c r="M304" s="8"/>
      <c r="N304" s="8"/>
      <c r="O304" s="10" t="s">
        <v>28</v>
      </c>
      <c r="P304" s="13" t="s">
        <v>41</v>
      </c>
      <c r="Q304" s="11"/>
      <c r="R304" s="11"/>
      <c r="S304" s="13" t="s">
        <v>22</v>
      </c>
      <c r="T304" s="11"/>
    </row>
    <row r="305" ht="15.75" customHeight="1">
      <c r="A305" s="6" t="str">
        <f>HYPERLINK("https://devrant.com/rants/2453145","2453145")</f>
        <v>2453145</v>
      </c>
      <c r="B305" s="7">
        <v>43927.47328703704</v>
      </c>
      <c r="C305" s="8">
        <v>3.0</v>
      </c>
      <c r="D305" s="8">
        <v>2.0</v>
      </c>
      <c r="E305" s="8" t="s">
        <v>847</v>
      </c>
      <c r="F305" s="8"/>
      <c r="G305" s="9" t="s">
        <v>848</v>
      </c>
      <c r="H305" s="10" t="s">
        <v>25</v>
      </c>
      <c r="I305" s="10" t="s">
        <v>26</v>
      </c>
      <c r="J305" s="10" t="s">
        <v>849</v>
      </c>
      <c r="K305" s="8"/>
      <c r="L305" s="8"/>
      <c r="M305" s="8"/>
      <c r="N305" s="8"/>
      <c r="O305" s="10" t="s">
        <v>46</v>
      </c>
      <c r="P305" s="11"/>
      <c r="Q305" s="11"/>
      <c r="R305" s="11"/>
      <c r="S305" s="13" t="s">
        <v>25</v>
      </c>
      <c r="T305" s="11"/>
    </row>
    <row r="306" ht="15.75" customHeight="1">
      <c r="A306" s="6" t="str">
        <f>HYPERLINK("https://devrant.com/rants/2457224","2457224")</f>
        <v>2457224</v>
      </c>
      <c r="B306" s="7">
        <v>43931.60262731482</v>
      </c>
      <c r="C306" s="8">
        <v>3.0</v>
      </c>
      <c r="D306" s="8">
        <v>19.0</v>
      </c>
      <c r="E306" s="8" t="s">
        <v>850</v>
      </c>
      <c r="F306" s="8"/>
      <c r="G306" s="9" t="s">
        <v>851</v>
      </c>
      <c r="H306" s="10" t="s">
        <v>25</v>
      </c>
      <c r="I306" s="10" t="s">
        <v>68</v>
      </c>
      <c r="J306" s="10" t="s">
        <v>852</v>
      </c>
      <c r="K306" s="8"/>
      <c r="L306" s="8"/>
      <c r="M306" s="8"/>
      <c r="N306" s="8"/>
      <c r="O306" s="10" t="s">
        <v>46</v>
      </c>
      <c r="P306" s="11"/>
      <c r="Q306" s="11"/>
      <c r="R306" s="11"/>
      <c r="S306" s="13" t="s">
        <v>22</v>
      </c>
      <c r="T306" s="11"/>
    </row>
    <row r="307" ht="15.75" customHeight="1">
      <c r="A307" s="6" t="str">
        <f>HYPERLINK("https://devrant.com/rants/2431676","2431676")</f>
        <v>2431676</v>
      </c>
      <c r="B307" s="7">
        <v>43904.51957175926</v>
      </c>
      <c r="C307" s="8">
        <v>3.0</v>
      </c>
      <c r="D307" s="8">
        <v>1.0</v>
      </c>
      <c r="E307" s="8" t="s">
        <v>853</v>
      </c>
      <c r="F307" s="8"/>
      <c r="G307" s="9" t="s">
        <v>854</v>
      </c>
      <c r="H307" s="10" t="s">
        <v>25</v>
      </c>
      <c r="I307" s="10" t="s">
        <v>855</v>
      </c>
      <c r="J307" s="10" t="s">
        <v>856</v>
      </c>
      <c r="K307" s="8"/>
      <c r="L307" s="8"/>
      <c r="M307" s="8"/>
      <c r="N307" s="8"/>
      <c r="O307" s="10" t="s">
        <v>28</v>
      </c>
      <c r="P307" s="13" t="s">
        <v>41</v>
      </c>
      <c r="Q307" s="11"/>
      <c r="R307" s="11"/>
      <c r="S307" s="13" t="s">
        <v>22</v>
      </c>
      <c r="T307" s="11"/>
    </row>
    <row r="308" ht="15.75" customHeight="1">
      <c r="A308" s="6" t="str">
        <f>HYPERLINK("https://devrant.com/rants/2439188","2439188")</f>
        <v>2439188</v>
      </c>
      <c r="B308" s="7">
        <v>43912.61512731481</v>
      </c>
      <c r="C308" s="8">
        <v>3.0</v>
      </c>
      <c r="D308" s="8">
        <v>7.0</v>
      </c>
      <c r="E308" s="8" t="s">
        <v>654</v>
      </c>
      <c r="F308" s="8"/>
      <c r="G308" s="9" t="s">
        <v>655</v>
      </c>
      <c r="H308" s="10" t="s">
        <v>25</v>
      </c>
      <c r="I308" s="10" t="s">
        <v>857</v>
      </c>
      <c r="J308" s="10" t="s">
        <v>852</v>
      </c>
      <c r="K308" s="10" t="s">
        <v>858</v>
      </c>
      <c r="L308" s="8"/>
      <c r="M308" s="8"/>
      <c r="N308" s="8"/>
      <c r="O308" s="10" t="s">
        <v>46</v>
      </c>
      <c r="P308" s="11"/>
      <c r="Q308" s="11"/>
      <c r="R308" s="11"/>
      <c r="S308" s="13" t="s">
        <v>22</v>
      </c>
      <c r="T308" s="11"/>
    </row>
    <row r="309" ht="15.75" customHeight="1">
      <c r="A309" s="6" t="str">
        <f>HYPERLINK("https://devrant.com/rants/2441099","2441099")</f>
        <v>2441099</v>
      </c>
      <c r="B309" s="7">
        <v>43914.87693287037</v>
      </c>
      <c r="C309" s="8">
        <v>3.0</v>
      </c>
      <c r="D309" s="8">
        <v>10.0</v>
      </c>
      <c r="E309" s="8" t="s">
        <v>209</v>
      </c>
      <c r="F309" s="8"/>
      <c r="G309" s="9" t="s">
        <v>859</v>
      </c>
      <c r="H309" s="10" t="s">
        <v>25</v>
      </c>
      <c r="I309" s="10" t="s">
        <v>857</v>
      </c>
      <c r="J309" s="10" t="s">
        <v>852</v>
      </c>
      <c r="K309" s="10" t="s">
        <v>858</v>
      </c>
      <c r="L309" s="8"/>
      <c r="M309" s="8"/>
      <c r="N309" s="8"/>
      <c r="O309" s="10" t="s">
        <v>46</v>
      </c>
      <c r="P309" s="11"/>
      <c r="Q309" s="11"/>
      <c r="R309" s="11"/>
      <c r="S309" s="13" t="s">
        <v>22</v>
      </c>
      <c r="T309" s="11"/>
    </row>
    <row r="310" ht="15.75" customHeight="1">
      <c r="A310" s="6" t="str">
        <f>HYPERLINK("https://devrant.com/rants/2447609","2447609")</f>
        <v>2447609</v>
      </c>
      <c r="B310" s="7">
        <v>43921.84600694444</v>
      </c>
      <c r="C310" s="8">
        <v>3.0</v>
      </c>
      <c r="D310" s="8">
        <v>3.0</v>
      </c>
      <c r="E310" s="8" t="s">
        <v>860</v>
      </c>
      <c r="F310" s="8"/>
      <c r="G310" s="9" t="s">
        <v>861</v>
      </c>
      <c r="H310" s="10" t="s">
        <v>25</v>
      </c>
      <c r="I310" s="10" t="s">
        <v>862</v>
      </c>
      <c r="J310" s="8"/>
      <c r="K310" s="8"/>
      <c r="L310" s="8"/>
      <c r="M310" s="8"/>
      <c r="N310" s="8"/>
      <c r="O310" s="10" t="s">
        <v>28</v>
      </c>
      <c r="P310" s="13" t="s">
        <v>40</v>
      </c>
      <c r="Q310" s="13" t="s">
        <v>88</v>
      </c>
      <c r="R310" s="11"/>
      <c r="S310" s="13" t="s">
        <v>22</v>
      </c>
      <c r="T310" s="11"/>
    </row>
    <row r="311" ht="15.75" customHeight="1">
      <c r="A311" s="6" t="str">
        <f>HYPERLINK("https://devrant.com/rants/2453123","2453123")</f>
        <v>2453123</v>
      </c>
      <c r="B311" s="7">
        <v>43927.46056712963</v>
      </c>
      <c r="C311" s="8">
        <v>2.0</v>
      </c>
      <c r="D311" s="8">
        <v>2.0</v>
      </c>
      <c r="E311" s="8" t="s">
        <v>863</v>
      </c>
      <c r="F311" s="8"/>
      <c r="G311" s="9" t="s">
        <v>864</v>
      </c>
      <c r="H311" s="10" t="s">
        <v>25</v>
      </c>
      <c r="I311" s="10" t="s">
        <v>26</v>
      </c>
      <c r="J311" s="10" t="s">
        <v>38</v>
      </c>
      <c r="K311" s="10" t="s">
        <v>865</v>
      </c>
      <c r="L311" s="8"/>
      <c r="M311" s="8"/>
      <c r="N311" s="8"/>
      <c r="O311" s="10" t="s">
        <v>28</v>
      </c>
      <c r="P311" s="13" t="s">
        <v>29</v>
      </c>
      <c r="Q311" s="11"/>
      <c r="R311" s="11"/>
      <c r="S311" s="13" t="s">
        <v>25</v>
      </c>
      <c r="T311" s="11"/>
    </row>
    <row r="312" ht="15.75" customHeight="1">
      <c r="A312" s="6" t="str">
        <f>HYPERLINK("https://devrant.com/rants/2454607","2454607")</f>
        <v>2454607</v>
      </c>
      <c r="B312" s="7">
        <v>43929.03398148148</v>
      </c>
      <c r="C312" s="8">
        <v>2.0</v>
      </c>
      <c r="D312" s="8">
        <v>8.0</v>
      </c>
      <c r="E312" s="8" t="s">
        <v>866</v>
      </c>
      <c r="F312" s="8"/>
      <c r="G312" s="9" t="s">
        <v>867</v>
      </c>
      <c r="H312" s="10" t="s">
        <v>25</v>
      </c>
      <c r="I312" s="10" t="s">
        <v>868</v>
      </c>
      <c r="J312" s="10" t="s">
        <v>869</v>
      </c>
      <c r="K312" s="8"/>
      <c r="L312" s="8"/>
      <c r="M312" s="8"/>
      <c r="N312" s="8"/>
      <c r="O312" s="10" t="s">
        <v>60</v>
      </c>
      <c r="P312" s="13" t="s">
        <v>61</v>
      </c>
      <c r="Q312" s="11"/>
      <c r="R312" s="11"/>
      <c r="S312" s="13" t="s">
        <v>22</v>
      </c>
      <c r="T312" s="11"/>
    </row>
    <row r="313" ht="15.75" customHeight="1">
      <c r="A313" s="6" t="str">
        <f>HYPERLINK("https://devrant.com/rants/2433878","2433878")</f>
        <v>2433878</v>
      </c>
      <c r="B313" s="7">
        <v>43907.13827546296</v>
      </c>
      <c r="C313" s="8">
        <v>2.0</v>
      </c>
      <c r="D313" s="8">
        <v>8.0</v>
      </c>
      <c r="E313" s="8" t="s">
        <v>662</v>
      </c>
      <c r="F313" s="8"/>
      <c r="G313" s="9" t="s">
        <v>663</v>
      </c>
      <c r="H313" s="10" t="s">
        <v>25</v>
      </c>
      <c r="I313" s="10" t="s">
        <v>870</v>
      </c>
      <c r="J313" s="10" t="s">
        <v>871</v>
      </c>
      <c r="K313" s="8"/>
      <c r="L313" s="8"/>
      <c r="M313" s="8"/>
      <c r="N313" s="8"/>
      <c r="O313" s="10" t="s">
        <v>28</v>
      </c>
      <c r="P313" s="13" t="s">
        <v>41</v>
      </c>
      <c r="Q313" s="11"/>
      <c r="R313" s="11"/>
      <c r="S313" s="13" t="s">
        <v>22</v>
      </c>
      <c r="T313" s="11"/>
    </row>
    <row r="314" ht="15.75" customHeight="1">
      <c r="A314" s="6" t="str">
        <f>HYPERLINK("https://devrant.com/rants/2452949","2452949")</f>
        <v>2452949</v>
      </c>
      <c r="B314" s="7">
        <v>43927.31964120371</v>
      </c>
      <c r="C314" s="8">
        <v>2.0</v>
      </c>
      <c r="D314" s="8">
        <v>1.0</v>
      </c>
      <c r="E314" s="8" t="s">
        <v>20</v>
      </c>
      <c r="F314" s="8"/>
      <c r="G314" s="9" t="s">
        <v>872</v>
      </c>
      <c r="H314" s="10" t="s">
        <v>25</v>
      </c>
      <c r="I314" s="10" t="s">
        <v>873</v>
      </c>
      <c r="J314" s="8"/>
      <c r="K314" s="8"/>
      <c r="L314" s="8"/>
      <c r="M314" s="8"/>
      <c r="N314" s="8"/>
      <c r="O314" s="10" t="s">
        <v>28</v>
      </c>
      <c r="P314" s="13" t="s">
        <v>41</v>
      </c>
      <c r="Q314" s="13" t="s">
        <v>29</v>
      </c>
      <c r="R314" s="11"/>
      <c r="S314" s="13" t="s">
        <v>22</v>
      </c>
      <c r="T314" s="11"/>
    </row>
    <row r="315" ht="15.75" customHeight="1">
      <c r="A315" s="6" t="str">
        <f>HYPERLINK("https://devrant.com/rants/2455256","2455256")</f>
        <v>2455256</v>
      </c>
      <c r="B315" s="7">
        <v>43929.70631944444</v>
      </c>
      <c r="C315" s="8">
        <v>2.0</v>
      </c>
      <c r="D315" s="8">
        <v>0.0</v>
      </c>
      <c r="E315" s="8" t="s">
        <v>20</v>
      </c>
      <c r="F315" s="8"/>
      <c r="G315" s="9" t="s">
        <v>874</v>
      </c>
      <c r="H315" s="10" t="s">
        <v>25</v>
      </c>
      <c r="I315" s="10" t="s">
        <v>875</v>
      </c>
      <c r="J315" s="10" t="s">
        <v>876</v>
      </c>
      <c r="K315" s="8"/>
      <c r="L315" s="8"/>
      <c r="M315" s="8"/>
      <c r="N315" s="8"/>
      <c r="O315" s="10" t="s">
        <v>46</v>
      </c>
      <c r="P315" s="11"/>
      <c r="Q315" s="11"/>
      <c r="R315" s="11"/>
      <c r="S315" s="13" t="s">
        <v>22</v>
      </c>
      <c r="T315" s="11"/>
    </row>
    <row r="316" ht="15.75" customHeight="1">
      <c r="A316" s="6" t="str">
        <f>HYPERLINK("https://devrant.com/rants/2433290","2433290")</f>
        <v>2433290</v>
      </c>
      <c r="B316" s="7">
        <v>43906.48364583333</v>
      </c>
      <c r="C316" s="8">
        <v>2.0</v>
      </c>
      <c r="D316" s="8">
        <v>0.0</v>
      </c>
      <c r="E316" s="8" t="s">
        <v>670</v>
      </c>
      <c r="F316" s="8" t="s">
        <v>671</v>
      </c>
      <c r="G316" s="9" t="s">
        <v>672</v>
      </c>
      <c r="H316" s="10" t="s">
        <v>25</v>
      </c>
      <c r="I316" s="10" t="s">
        <v>26</v>
      </c>
      <c r="J316" s="10" t="s">
        <v>877</v>
      </c>
      <c r="K316" s="10" t="s">
        <v>91</v>
      </c>
      <c r="L316" s="8"/>
      <c r="M316" s="8"/>
      <c r="N316" s="8"/>
      <c r="O316" s="10" t="s">
        <v>46</v>
      </c>
      <c r="P316" s="11"/>
      <c r="Q316" s="11"/>
      <c r="R316" s="11"/>
      <c r="S316" s="13" t="s">
        <v>22</v>
      </c>
      <c r="T316" s="11"/>
    </row>
    <row r="317" ht="15.75" customHeight="1">
      <c r="A317" s="6" t="str">
        <f>HYPERLINK("https://devrant.com/rants/2444247","2444247")</f>
        <v>2444247</v>
      </c>
      <c r="B317" s="7">
        <v>43918.33462962963</v>
      </c>
      <c r="C317" s="8">
        <v>2.0</v>
      </c>
      <c r="D317" s="8">
        <v>5.0</v>
      </c>
      <c r="E317" s="8" t="s">
        <v>878</v>
      </c>
      <c r="F317" s="8"/>
      <c r="G317" s="9" t="s">
        <v>879</v>
      </c>
      <c r="H317" s="10" t="s">
        <v>25</v>
      </c>
      <c r="I317" s="10" t="s">
        <v>880</v>
      </c>
      <c r="J317" s="10" t="s">
        <v>32</v>
      </c>
      <c r="K317" s="8"/>
      <c r="L317" s="8"/>
      <c r="M317" s="8"/>
      <c r="N317" s="8"/>
      <c r="O317" s="10" t="s">
        <v>46</v>
      </c>
      <c r="P317" s="11"/>
      <c r="Q317" s="11"/>
      <c r="R317" s="11"/>
      <c r="S317" s="13" t="s">
        <v>22</v>
      </c>
      <c r="T317" s="11"/>
    </row>
    <row r="318" ht="15.75" customHeight="1">
      <c r="A318" s="6" t="str">
        <f>HYPERLINK("https://devrant.com/rants/2455258","2455258")</f>
        <v>2455258</v>
      </c>
      <c r="B318" s="7">
        <v>43929.70791666667</v>
      </c>
      <c r="C318" s="8">
        <v>2.0</v>
      </c>
      <c r="D318" s="8">
        <v>2.0</v>
      </c>
      <c r="E318" s="8" t="s">
        <v>315</v>
      </c>
      <c r="F318" s="8"/>
      <c r="G318" s="9" t="s">
        <v>316</v>
      </c>
      <c r="H318" s="10" t="s">
        <v>25</v>
      </c>
      <c r="I318" s="10" t="s">
        <v>26</v>
      </c>
      <c r="J318" s="8"/>
      <c r="K318" s="8"/>
      <c r="L318" s="8"/>
      <c r="M318" s="8"/>
      <c r="N318" s="8"/>
      <c r="O318" s="10" t="s">
        <v>46</v>
      </c>
      <c r="P318" s="11"/>
      <c r="Q318" s="11"/>
      <c r="R318" s="11"/>
      <c r="S318" s="13" t="s">
        <v>25</v>
      </c>
      <c r="T318" s="11"/>
    </row>
    <row r="319" ht="15.75" customHeight="1">
      <c r="A319" s="6" t="str">
        <f>HYPERLINK("https://devrant.com/rants/2434710","2434710")</f>
        <v>2434710</v>
      </c>
      <c r="B319" s="7">
        <v>43907.63224537037</v>
      </c>
      <c r="C319" s="8">
        <v>2.0</v>
      </c>
      <c r="D319" s="8">
        <v>10.0</v>
      </c>
      <c r="E319" s="8" t="s">
        <v>321</v>
      </c>
      <c r="F319" s="8" t="s">
        <v>322</v>
      </c>
      <c r="G319" s="9" t="s">
        <v>323</v>
      </c>
      <c r="H319" s="10" t="s">
        <v>25</v>
      </c>
      <c r="I319" s="10" t="s">
        <v>26</v>
      </c>
      <c r="J319" s="10" t="s">
        <v>32</v>
      </c>
      <c r="K319" s="8"/>
      <c r="L319" s="8"/>
      <c r="M319" s="8"/>
      <c r="N319" s="8"/>
      <c r="O319" s="10" t="s">
        <v>46</v>
      </c>
      <c r="P319" s="11"/>
      <c r="Q319" s="11"/>
      <c r="R319" s="11"/>
      <c r="S319" s="13" t="s">
        <v>22</v>
      </c>
      <c r="T319" s="11"/>
    </row>
    <row r="320" ht="15.75" customHeight="1">
      <c r="A320" s="6" t="str">
        <f>HYPERLINK("https://devrant.com/rants/2443626","2443626")</f>
        <v>2443626</v>
      </c>
      <c r="B320" s="7">
        <v>43917.64846064815</v>
      </c>
      <c r="C320" s="8">
        <v>1.0</v>
      </c>
      <c r="D320" s="8">
        <v>0.0</v>
      </c>
      <c r="E320" s="8" t="s">
        <v>881</v>
      </c>
      <c r="F320" s="8"/>
      <c r="G320" s="9" t="s">
        <v>882</v>
      </c>
      <c r="H320" s="10" t="s">
        <v>25</v>
      </c>
      <c r="I320" s="10" t="s">
        <v>32</v>
      </c>
      <c r="J320" s="10" t="s">
        <v>883</v>
      </c>
      <c r="K320" s="8"/>
      <c r="L320" s="8"/>
      <c r="M320" s="8"/>
      <c r="N320" s="8"/>
      <c r="O320" s="10" t="s">
        <v>60</v>
      </c>
      <c r="P320" s="13" t="s">
        <v>61</v>
      </c>
      <c r="Q320" s="11"/>
      <c r="R320" s="11"/>
      <c r="S320" s="13" t="s">
        <v>22</v>
      </c>
      <c r="T320" s="11"/>
    </row>
    <row r="321" ht="15.75" customHeight="1">
      <c r="A321" s="6" t="str">
        <f>HYPERLINK("https://devrant.com/rants/2445937","2445937")</f>
        <v>2445937</v>
      </c>
      <c r="B321" s="7">
        <v>43920.35748842593</v>
      </c>
      <c r="C321" s="8">
        <v>1.0</v>
      </c>
      <c r="D321" s="8">
        <v>4.0</v>
      </c>
      <c r="E321" s="8" t="s">
        <v>340</v>
      </c>
      <c r="F321" s="8" t="s">
        <v>341</v>
      </c>
      <c r="G321" s="9" t="s">
        <v>342</v>
      </c>
      <c r="H321" s="10" t="s">
        <v>25</v>
      </c>
      <c r="I321" s="10" t="s">
        <v>884</v>
      </c>
      <c r="J321" s="10" t="s">
        <v>32</v>
      </c>
      <c r="K321" s="8"/>
      <c r="L321" s="8"/>
      <c r="M321" s="8"/>
      <c r="N321" s="8"/>
      <c r="O321" s="10" t="s">
        <v>60</v>
      </c>
      <c r="P321" s="13" t="s">
        <v>47</v>
      </c>
      <c r="Q321" s="11"/>
      <c r="R321" s="11"/>
      <c r="S321" s="13" t="s">
        <v>22</v>
      </c>
      <c r="T321" s="11"/>
    </row>
    <row r="322" ht="15.75" customHeight="1">
      <c r="A322" s="6" t="str">
        <f>HYPERLINK("https://devrant.com/rants/2442565","2442565")</f>
        <v>2442565</v>
      </c>
      <c r="B322" s="7">
        <v>43916.5340162037</v>
      </c>
      <c r="C322" s="8">
        <v>1.0</v>
      </c>
      <c r="D322" s="8">
        <v>7.0</v>
      </c>
      <c r="E322" s="8" t="s">
        <v>885</v>
      </c>
      <c r="F322" s="8"/>
      <c r="G322" s="9" t="s">
        <v>886</v>
      </c>
      <c r="H322" s="10" t="s">
        <v>25</v>
      </c>
      <c r="I322" s="10" t="s">
        <v>319</v>
      </c>
      <c r="J322" s="8"/>
      <c r="K322" s="8"/>
      <c r="L322" s="8"/>
      <c r="M322" s="8"/>
      <c r="N322" s="8"/>
      <c r="O322" s="10" t="s">
        <v>28</v>
      </c>
      <c r="P322" s="13" t="s">
        <v>41</v>
      </c>
      <c r="Q322" s="11"/>
      <c r="R322" s="11"/>
      <c r="S322" s="13" t="s">
        <v>22</v>
      </c>
      <c r="T322" s="11"/>
    </row>
    <row r="323" ht="15.75" customHeight="1">
      <c r="A323" s="6" t="str">
        <f>HYPERLINK("https://devrant.com/rants/2428980","2428980")</f>
        <v>2428980</v>
      </c>
      <c r="B323" s="7">
        <v>43901.60712962963</v>
      </c>
      <c r="C323" s="8">
        <v>1.0</v>
      </c>
      <c r="D323" s="8">
        <v>0.0</v>
      </c>
      <c r="E323" s="8" t="s">
        <v>138</v>
      </c>
      <c r="F323" s="8"/>
      <c r="G323" s="9" t="s">
        <v>887</v>
      </c>
      <c r="H323" s="10" t="s">
        <v>25</v>
      </c>
      <c r="I323" s="10" t="s">
        <v>888</v>
      </c>
      <c r="J323" s="8"/>
      <c r="K323" s="8"/>
      <c r="L323" s="8"/>
      <c r="M323" s="8"/>
      <c r="N323" s="8"/>
      <c r="O323" s="10" t="s">
        <v>28</v>
      </c>
      <c r="P323" s="13" t="s">
        <v>29</v>
      </c>
      <c r="Q323" s="11"/>
      <c r="R323" s="11"/>
      <c r="S323" s="13" t="s">
        <v>22</v>
      </c>
      <c r="T323" s="11"/>
    </row>
    <row r="324" ht="15.75" customHeight="1">
      <c r="A324" s="6" t="str">
        <f>HYPERLINK("https://devrant.com/rants/2432178","2432178")</f>
        <v>2432178</v>
      </c>
      <c r="B324" s="7">
        <v>43905.32920138889</v>
      </c>
      <c r="C324" s="8">
        <v>0.0</v>
      </c>
      <c r="D324" s="8">
        <v>3.0</v>
      </c>
      <c r="E324" s="8" t="s">
        <v>889</v>
      </c>
      <c r="F324" s="8"/>
      <c r="G324" s="9" t="s">
        <v>890</v>
      </c>
      <c r="H324" s="10" t="s">
        <v>25</v>
      </c>
      <c r="I324" s="10" t="s">
        <v>891</v>
      </c>
      <c r="J324" s="10" t="s">
        <v>892</v>
      </c>
      <c r="K324" s="8"/>
      <c r="L324" s="8"/>
      <c r="M324" s="8"/>
      <c r="N324" s="8"/>
      <c r="O324" s="10" t="s">
        <v>28</v>
      </c>
      <c r="P324" s="11"/>
      <c r="Q324" s="11"/>
      <c r="R324" s="11"/>
      <c r="S324" s="13" t="s">
        <v>22</v>
      </c>
      <c r="T324" s="11"/>
    </row>
    <row r="325" ht="15.75" customHeight="1">
      <c r="A325" s="6" t="str">
        <f>HYPERLINK("https://devrant.com/rants/2441049","2441049")</f>
        <v>2441049</v>
      </c>
      <c r="B325" s="7">
        <v>43914.80688657407</v>
      </c>
      <c r="C325" s="8">
        <v>0.0</v>
      </c>
      <c r="D325" s="8">
        <v>4.0</v>
      </c>
      <c r="E325" s="8" t="s">
        <v>893</v>
      </c>
      <c r="F325" s="8"/>
      <c r="G325" s="9" t="s">
        <v>894</v>
      </c>
      <c r="H325" s="10" t="s">
        <v>25</v>
      </c>
      <c r="I325" s="10" t="s">
        <v>895</v>
      </c>
      <c r="J325" s="8"/>
      <c r="K325" s="8"/>
      <c r="L325" s="8"/>
      <c r="M325" s="8"/>
      <c r="N325" s="8"/>
      <c r="O325" s="10" t="s">
        <v>46</v>
      </c>
      <c r="P325" s="11"/>
      <c r="Q325" s="11"/>
      <c r="R325" s="11"/>
      <c r="S325" s="13" t="s">
        <v>22</v>
      </c>
      <c r="T325" s="11"/>
    </row>
    <row r="326" ht="15.75" customHeight="1">
      <c r="A326" s="6" t="str">
        <f>HYPERLINK("https://devrant.com/rants/2433930","2433930")</f>
        <v>2433930</v>
      </c>
      <c r="B326" s="7">
        <v>43907.18623842593</v>
      </c>
      <c r="C326" s="8">
        <v>0.0</v>
      </c>
      <c r="D326" s="8">
        <v>0.0</v>
      </c>
      <c r="E326" s="8" t="s">
        <v>371</v>
      </c>
      <c r="F326" s="8"/>
      <c r="G326" s="9" t="s">
        <v>372</v>
      </c>
      <c r="H326" s="10" t="s">
        <v>25</v>
      </c>
      <c r="I326" s="10" t="s">
        <v>896</v>
      </c>
      <c r="J326" s="10" t="s">
        <v>319</v>
      </c>
      <c r="K326" s="8"/>
      <c r="L326" s="8"/>
      <c r="M326" s="8"/>
      <c r="N326" s="8"/>
      <c r="O326" s="10" t="s">
        <v>46</v>
      </c>
      <c r="P326" s="13" t="s">
        <v>41</v>
      </c>
      <c r="Q326" s="11"/>
      <c r="R326" s="11"/>
      <c r="S326" s="13" t="s">
        <v>22</v>
      </c>
      <c r="T326" s="11"/>
    </row>
    <row r="327" ht="15.75" customHeight="1">
      <c r="A327" s="6" t="str">
        <f>HYPERLINK("https://devrant.com/rants/2433031","2433031")</f>
        <v>2433031</v>
      </c>
      <c r="B327" s="7">
        <v>43906.22694444445</v>
      </c>
      <c r="C327" s="8">
        <v>0.0</v>
      </c>
      <c r="D327" s="8">
        <v>2.0</v>
      </c>
      <c r="E327" s="8" t="s">
        <v>897</v>
      </c>
      <c r="F327" s="8"/>
      <c r="G327" s="9" t="s">
        <v>898</v>
      </c>
      <c r="H327" s="10" t="s">
        <v>25</v>
      </c>
      <c r="I327" s="10" t="s">
        <v>899</v>
      </c>
      <c r="J327" s="10" t="s">
        <v>900</v>
      </c>
      <c r="K327" s="8"/>
      <c r="L327" s="8"/>
      <c r="M327" s="8"/>
      <c r="N327" s="8"/>
      <c r="O327" s="10" t="s">
        <v>28</v>
      </c>
      <c r="P327" s="13" t="s">
        <v>41</v>
      </c>
      <c r="Q327" s="11"/>
      <c r="R327" s="11"/>
      <c r="S327" s="13" t="s">
        <v>22</v>
      </c>
      <c r="T327" s="11"/>
    </row>
    <row r="328" ht="15.75" customHeight="1">
      <c r="A328" s="6" t="str">
        <f>HYPERLINK("https://devrant.com/rants/2458000","2458000")</f>
        <v>2458000</v>
      </c>
      <c r="B328" s="7">
        <v>43932.4940162037</v>
      </c>
      <c r="C328" s="8">
        <v>0.0</v>
      </c>
      <c r="D328" s="8">
        <v>12.0</v>
      </c>
      <c r="E328" s="8" t="s">
        <v>901</v>
      </c>
      <c r="F328" s="8"/>
      <c r="G328" s="9" t="s">
        <v>902</v>
      </c>
      <c r="H328" s="10" t="s">
        <v>25</v>
      </c>
      <c r="I328" s="10" t="s">
        <v>903</v>
      </c>
      <c r="J328" s="8"/>
      <c r="K328" s="8"/>
      <c r="L328" s="8"/>
      <c r="M328" s="8"/>
      <c r="N328" s="8"/>
      <c r="O328" s="10" t="s">
        <v>46</v>
      </c>
      <c r="P328" s="11"/>
      <c r="Q328" s="11"/>
      <c r="R328" s="11"/>
      <c r="S328" s="13" t="s">
        <v>22</v>
      </c>
      <c r="T328" s="11"/>
    </row>
    <row r="329" ht="15.75" customHeight="1">
      <c r="A329" s="6" t="str">
        <f>HYPERLINK("https://devrant.com/rants/2433748","2433748")</f>
        <v>2433748</v>
      </c>
      <c r="B329" s="7">
        <v>43906.94033564815</v>
      </c>
      <c r="C329" s="8">
        <v>0.0</v>
      </c>
      <c r="D329" s="8">
        <v>0.0</v>
      </c>
      <c r="E329" s="8" t="s">
        <v>20</v>
      </c>
      <c r="F329" s="8"/>
      <c r="G329" s="9" t="s">
        <v>904</v>
      </c>
      <c r="H329" s="10" t="s">
        <v>25</v>
      </c>
      <c r="I329" s="10" t="s">
        <v>26</v>
      </c>
      <c r="J329" s="10" t="s">
        <v>905</v>
      </c>
      <c r="K329" s="8"/>
      <c r="L329" s="8"/>
      <c r="M329" s="8"/>
      <c r="N329" s="8"/>
      <c r="O329" s="10" t="s">
        <v>60</v>
      </c>
      <c r="P329" s="13" t="s">
        <v>61</v>
      </c>
      <c r="Q329" s="11"/>
      <c r="R329" s="11"/>
      <c r="S329" s="13" t="s">
        <v>25</v>
      </c>
      <c r="T329" s="11"/>
    </row>
    <row r="330" ht="15.75" customHeight="1">
      <c r="A330" s="6" t="str">
        <f>HYPERLINK("https://devrant.com/rants/2423716","2423716")</f>
        <v>2423716</v>
      </c>
      <c r="B330" s="7">
        <v>43895.31378472222</v>
      </c>
      <c r="C330" s="8">
        <v>95.0</v>
      </c>
      <c r="D330" s="8">
        <v>10.0</v>
      </c>
      <c r="E330" s="8" t="s">
        <v>23</v>
      </c>
      <c r="F330" s="8"/>
      <c r="G330" s="9" t="s">
        <v>24</v>
      </c>
      <c r="H330" s="10" t="s">
        <v>25</v>
      </c>
      <c r="I330" s="10" t="s">
        <v>26</v>
      </c>
      <c r="J330" s="10" t="s">
        <v>846</v>
      </c>
      <c r="K330" s="8"/>
      <c r="L330" s="8"/>
      <c r="M330" s="8"/>
      <c r="N330" s="8"/>
      <c r="O330" s="10" t="s">
        <v>28</v>
      </c>
      <c r="P330" s="11"/>
      <c r="Q330" s="11"/>
      <c r="R330" s="11"/>
      <c r="S330" s="13" t="s">
        <v>25</v>
      </c>
      <c r="T330" s="11"/>
    </row>
    <row r="331" ht="15.75" customHeight="1">
      <c r="A331" s="6" t="str">
        <f>HYPERLINK("https://devrant.com/rants/2423867","2423867")</f>
        <v>2423867</v>
      </c>
      <c r="B331" s="7">
        <v>43895.43023148148</v>
      </c>
      <c r="C331" s="8">
        <v>36.0</v>
      </c>
      <c r="D331" s="8">
        <v>1.0</v>
      </c>
      <c r="E331" s="8" t="s">
        <v>70</v>
      </c>
      <c r="F331" s="8" t="s">
        <v>71</v>
      </c>
      <c r="G331" s="9" t="s">
        <v>72</v>
      </c>
      <c r="H331" s="10" t="s">
        <v>25</v>
      </c>
      <c r="I331" s="10" t="s">
        <v>26</v>
      </c>
      <c r="J331" s="10" t="s">
        <v>846</v>
      </c>
      <c r="K331" s="8"/>
      <c r="L331" s="8"/>
      <c r="M331" s="8"/>
      <c r="N331" s="8"/>
      <c r="O331" s="10" t="s">
        <v>28</v>
      </c>
      <c r="P331" s="13" t="s">
        <v>41</v>
      </c>
      <c r="Q331" s="11"/>
      <c r="R331" s="11"/>
      <c r="S331" s="13" t="s">
        <v>25</v>
      </c>
      <c r="T331" s="11"/>
    </row>
    <row r="332" ht="15.75" customHeight="1">
      <c r="A332" s="6" t="str">
        <f>HYPERLINK("https://devrant.com/rants/2431340","2431340")</f>
        <v>2431340</v>
      </c>
      <c r="B332" s="7">
        <v>43904.0225462963</v>
      </c>
      <c r="C332" s="8">
        <v>31.0</v>
      </c>
      <c r="D332" s="8">
        <v>3.0</v>
      </c>
      <c r="E332" s="8" t="s">
        <v>697</v>
      </c>
      <c r="F332" s="8"/>
      <c r="G332" s="9" t="s">
        <v>698</v>
      </c>
      <c r="H332" s="10" t="s">
        <v>25</v>
      </c>
      <c r="I332" s="10" t="s">
        <v>38</v>
      </c>
      <c r="J332" s="10" t="s">
        <v>906</v>
      </c>
      <c r="K332" s="8"/>
      <c r="L332" s="8"/>
      <c r="M332" s="8"/>
      <c r="N332" s="8"/>
      <c r="O332" s="10" t="s">
        <v>60</v>
      </c>
      <c r="P332" s="13" t="s">
        <v>61</v>
      </c>
      <c r="Q332" s="11"/>
      <c r="R332" s="11"/>
      <c r="S332" s="13" t="s">
        <v>22</v>
      </c>
      <c r="T332" s="11"/>
    </row>
    <row r="333" ht="15.75" customHeight="1">
      <c r="A333" s="6" t="str">
        <f>HYPERLINK("https://devrant.com/rants/2434191","2434191")</f>
        <v>2434191</v>
      </c>
      <c r="B333" s="7">
        <v>43907.31121527778</v>
      </c>
      <c r="C333" s="8">
        <v>31.0</v>
      </c>
      <c r="D333" s="8">
        <v>32.0</v>
      </c>
      <c r="E333" s="8" t="s">
        <v>75</v>
      </c>
      <c r="F333" s="8"/>
      <c r="G333" s="9" t="s">
        <v>76</v>
      </c>
      <c r="H333" s="10" t="s">
        <v>25</v>
      </c>
      <c r="I333" s="10" t="s">
        <v>907</v>
      </c>
      <c r="J333" s="10" t="s">
        <v>908</v>
      </c>
      <c r="K333" s="8"/>
      <c r="L333" s="8"/>
      <c r="M333" s="8"/>
      <c r="N333" s="8"/>
      <c r="O333" s="10" t="s">
        <v>60</v>
      </c>
      <c r="P333" s="13" t="s">
        <v>61</v>
      </c>
      <c r="Q333" s="11"/>
      <c r="R333" s="11"/>
      <c r="S333" s="13" t="s">
        <v>22</v>
      </c>
      <c r="T333" s="11"/>
    </row>
    <row r="334" ht="15.75" customHeight="1">
      <c r="A334" s="6" t="str">
        <f>HYPERLINK("https://devrant.com/rants/2434295","2434295")</f>
        <v>2434295</v>
      </c>
      <c r="B334" s="7">
        <v>43907.3718287037</v>
      </c>
      <c r="C334" s="8">
        <v>29.0</v>
      </c>
      <c r="D334" s="8">
        <v>0.0</v>
      </c>
      <c r="E334" s="8" t="s">
        <v>700</v>
      </c>
      <c r="F334" s="8" t="s">
        <v>701</v>
      </c>
      <c r="G334" s="9" t="s">
        <v>702</v>
      </c>
      <c r="H334" s="10" t="s">
        <v>25</v>
      </c>
      <c r="I334" s="10" t="s">
        <v>26</v>
      </c>
      <c r="J334" s="10" t="s">
        <v>909</v>
      </c>
      <c r="K334" s="8"/>
      <c r="L334" s="8"/>
      <c r="M334" s="8"/>
      <c r="N334" s="8"/>
      <c r="O334" s="10" t="s">
        <v>60</v>
      </c>
      <c r="P334" s="13" t="s">
        <v>61</v>
      </c>
      <c r="Q334" s="11"/>
      <c r="R334" s="11"/>
      <c r="S334" s="13" t="s">
        <v>25</v>
      </c>
      <c r="T334" s="11"/>
    </row>
    <row r="335" ht="15.75" customHeight="1">
      <c r="A335" s="6" t="str">
        <f>HYPERLINK("https://devrant.com/rants/2440663","2440663")</f>
        <v>2440663</v>
      </c>
      <c r="B335" s="7">
        <v>43914.37136574074</v>
      </c>
      <c r="C335" s="8">
        <v>26.0</v>
      </c>
      <c r="D335" s="8">
        <v>2.0</v>
      </c>
      <c r="E335" s="8" t="s">
        <v>705</v>
      </c>
      <c r="F335" s="8"/>
      <c r="G335" s="9" t="s">
        <v>706</v>
      </c>
      <c r="H335" s="10" t="s">
        <v>25</v>
      </c>
      <c r="I335" s="10" t="s">
        <v>910</v>
      </c>
      <c r="J335" s="10" t="s">
        <v>911</v>
      </c>
      <c r="K335" s="10" t="s">
        <v>912</v>
      </c>
      <c r="L335" s="8"/>
      <c r="M335" s="8"/>
      <c r="N335" s="8"/>
      <c r="O335" s="10" t="s">
        <v>28</v>
      </c>
      <c r="P335" s="13" t="s">
        <v>29</v>
      </c>
      <c r="Q335" s="11"/>
      <c r="R335" s="11"/>
      <c r="S335" s="13" t="s">
        <v>22</v>
      </c>
      <c r="T335" s="11"/>
    </row>
    <row r="336" ht="15.75" customHeight="1">
      <c r="A336" s="6" t="str">
        <f>HYPERLINK("https://devrant.com/rants/2441045","2441045")</f>
        <v>2441045</v>
      </c>
      <c r="B336" s="7">
        <v>43914.8012962963</v>
      </c>
      <c r="C336" s="8">
        <v>25.0</v>
      </c>
      <c r="D336" s="8">
        <v>6.0</v>
      </c>
      <c r="E336" s="8" t="s">
        <v>20</v>
      </c>
      <c r="F336" s="8"/>
      <c r="G336" s="9" t="s">
        <v>708</v>
      </c>
      <c r="H336" s="10" t="s">
        <v>25</v>
      </c>
      <c r="I336" s="10" t="s">
        <v>913</v>
      </c>
      <c r="J336" s="10" t="s">
        <v>914</v>
      </c>
      <c r="K336" s="8"/>
      <c r="L336" s="8"/>
      <c r="M336" s="8"/>
      <c r="N336" s="8"/>
      <c r="O336" s="10" t="s">
        <v>60</v>
      </c>
      <c r="P336" s="13" t="s">
        <v>61</v>
      </c>
      <c r="Q336" s="11"/>
      <c r="R336" s="11"/>
      <c r="S336" s="13" t="s">
        <v>25</v>
      </c>
      <c r="T336" s="11"/>
    </row>
    <row r="337" ht="15.75" customHeight="1">
      <c r="A337" s="6" t="str">
        <f>HYPERLINK("https://devrant.com/rants/2433522","2433522")</f>
        <v>2433522</v>
      </c>
      <c r="B337" s="7">
        <v>43906.7094212963</v>
      </c>
      <c r="C337" s="8">
        <v>22.0</v>
      </c>
      <c r="D337" s="8">
        <v>13.0</v>
      </c>
      <c r="E337" s="8" t="s">
        <v>422</v>
      </c>
      <c r="F337" s="8" t="s">
        <v>423</v>
      </c>
      <c r="G337" s="9" t="s">
        <v>424</v>
      </c>
      <c r="H337" s="10" t="s">
        <v>25</v>
      </c>
      <c r="I337" s="10" t="s">
        <v>915</v>
      </c>
      <c r="J337" s="8"/>
      <c r="K337" s="8"/>
      <c r="L337" s="8"/>
      <c r="M337" s="8"/>
      <c r="N337" s="8"/>
      <c r="O337" s="10" t="s">
        <v>28</v>
      </c>
      <c r="P337" s="13" t="s">
        <v>41</v>
      </c>
      <c r="Q337" s="11"/>
      <c r="R337" s="11"/>
      <c r="S337" s="13" t="s">
        <v>22</v>
      </c>
      <c r="T337" s="11"/>
    </row>
    <row r="338" ht="15.75" customHeight="1">
      <c r="A338" s="6" t="str">
        <f>HYPERLINK("https://devrant.com/rants/2431116","2431116")</f>
        <v>2431116</v>
      </c>
      <c r="B338" s="7">
        <v>43903.74193287037</v>
      </c>
      <c r="C338" s="8">
        <v>22.0</v>
      </c>
      <c r="D338" s="8">
        <v>3.0</v>
      </c>
      <c r="E338" s="8" t="s">
        <v>104</v>
      </c>
      <c r="F338" s="8"/>
      <c r="G338" s="9" t="s">
        <v>105</v>
      </c>
      <c r="H338" s="10" t="s">
        <v>25</v>
      </c>
      <c r="I338" s="14" t="s">
        <v>26</v>
      </c>
      <c r="K338" s="8"/>
      <c r="L338" s="8"/>
      <c r="M338" s="8"/>
      <c r="N338" s="8"/>
      <c r="O338" s="10" t="s">
        <v>46</v>
      </c>
      <c r="P338" s="11"/>
      <c r="Q338" s="11"/>
      <c r="R338" s="11"/>
      <c r="S338" s="13" t="s">
        <v>22</v>
      </c>
      <c r="T338" s="11"/>
    </row>
    <row r="339" ht="15.75" customHeight="1">
      <c r="A339" s="6" t="str">
        <f>HYPERLINK("https://devrant.com/rants/2436768","2436768")</f>
        <v>2436768</v>
      </c>
      <c r="B339" s="7">
        <v>43909.67853009259</v>
      </c>
      <c r="C339" s="8">
        <v>22.0</v>
      </c>
      <c r="D339" s="8">
        <v>3.0</v>
      </c>
      <c r="E339" s="8" t="s">
        <v>712</v>
      </c>
      <c r="F339" s="8" t="s">
        <v>713</v>
      </c>
      <c r="G339" s="9" t="s">
        <v>714</v>
      </c>
      <c r="H339" s="10" t="s">
        <v>25</v>
      </c>
      <c r="I339" s="10" t="s">
        <v>26</v>
      </c>
      <c r="J339" s="10" t="s">
        <v>68</v>
      </c>
      <c r="K339" s="8"/>
      <c r="L339" s="8"/>
      <c r="M339" s="8"/>
      <c r="N339" s="8"/>
      <c r="O339" s="10" t="s">
        <v>60</v>
      </c>
      <c r="P339" s="11"/>
      <c r="Q339" s="11"/>
      <c r="R339" s="11"/>
      <c r="S339" s="11"/>
      <c r="T339" s="11"/>
    </row>
    <row r="340" ht="15.75" customHeight="1">
      <c r="A340" s="6" t="str">
        <f>HYPERLINK("https://devrant.com/rants/2454472","2454472")</f>
        <v>2454472</v>
      </c>
      <c r="B340" s="7">
        <v>43928.83018518519</v>
      </c>
      <c r="C340" s="8">
        <v>22.0</v>
      </c>
      <c r="D340" s="8">
        <v>8.0</v>
      </c>
      <c r="E340" s="8" t="s">
        <v>710</v>
      </c>
      <c r="F340" s="8"/>
      <c r="G340" s="9" t="s">
        <v>711</v>
      </c>
      <c r="H340" s="10" t="s">
        <v>25</v>
      </c>
      <c r="I340" s="10" t="s">
        <v>916</v>
      </c>
      <c r="J340" s="10" t="s">
        <v>917</v>
      </c>
      <c r="K340" s="8"/>
      <c r="L340" s="8"/>
      <c r="M340" s="8"/>
      <c r="N340" s="8"/>
      <c r="O340" s="10" t="s">
        <v>60</v>
      </c>
      <c r="P340" s="13" t="s">
        <v>61</v>
      </c>
      <c r="Q340" s="11"/>
      <c r="R340" s="11"/>
      <c r="S340" s="13" t="s">
        <v>22</v>
      </c>
      <c r="T340" s="11"/>
    </row>
    <row r="341" ht="15.75" customHeight="1">
      <c r="A341" s="6" t="str">
        <f>HYPERLINK("https://devrant.com/rants/2424368","2424368")</f>
        <v>2424368</v>
      </c>
      <c r="B341" s="7">
        <v>43895.81756944444</v>
      </c>
      <c r="C341" s="8">
        <v>20.0</v>
      </c>
      <c r="D341" s="8">
        <v>10.0</v>
      </c>
      <c r="E341" s="8" t="s">
        <v>20</v>
      </c>
      <c r="F341" s="8"/>
      <c r="G341" s="9" t="s">
        <v>715</v>
      </c>
      <c r="H341" s="10" t="s">
        <v>25</v>
      </c>
      <c r="I341" s="10" t="s">
        <v>918</v>
      </c>
      <c r="J341" s="10" t="s">
        <v>716</v>
      </c>
      <c r="K341" s="8"/>
      <c r="L341" s="8"/>
      <c r="M341" s="8"/>
      <c r="N341" s="8"/>
      <c r="O341" s="10" t="s">
        <v>28</v>
      </c>
      <c r="P341" s="13" t="s">
        <v>88</v>
      </c>
      <c r="Q341" s="11"/>
      <c r="R341" s="11"/>
      <c r="S341" s="13" t="s">
        <v>22</v>
      </c>
      <c r="T341" s="11"/>
    </row>
    <row r="342" ht="15.75" customHeight="1">
      <c r="A342" s="6" t="str">
        <f>HYPERLINK("https://devrant.com/rants/2448044","2448044")</f>
        <v>2448044</v>
      </c>
      <c r="B342" s="7">
        <v>43922.38693287037</v>
      </c>
      <c r="C342" s="8">
        <v>18.0</v>
      </c>
      <c r="D342" s="8">
        <v>12.0</v>
      </c>
      <c r="E342" s="8" t="s">
        <v>718</v>
      </c>
      <c r="F342" s="8" t="s">
        <v>719</v>
      </c>
      <c r="G342" s="9" t="s">
        <v>720</v>
      </c>
      <c r="H342" s="10" t="s">
        <v>25</v>
      </c>
      <c r="I342" s="10" t="s">
        <v>26</v>
      </c>
      <c r="J342" s="10" t="s">
        <v>919</v>
      </c>
      <c r="K342" s="10" t="s">
        <v>156</v>
      </c>
      <c r="L342" s="8"/>
      <c r="M342" s="8"/>
      <c r="N342" s="8"/>
      <c r="O342" s="10" t="s">
        <v>28</v>
      </c>
      <c r="P342" s="13" t="s">
        <v>29</v>
      </c>
      <c r="Q342" s="11"/>
      <c r="R342" s="11"/>
      <c r="S342" s="13" t="s">
        <v>25</v>
      </c>
      <c r="T342" s="11"/>
    </row>
    <row r="343" ht="15.75" customHeight="1">
      <c r="A343" s="6" t="str">
        <f>HYPERLINK("https://devrant.com/rants/2428785","2428785")</f>
        <v>2428785</v>
      </c>
      <c r="B343" s="7">
        <v>43901.46859953704</v>
      </c>
      <c r="C343" s="8">
        <v>18.0</v>
      </c>
      <c r="D343" s="8">
        <v>8.0</v>
      </c>
      <c r="E343" s="8" t="s">
        <v>441</v>
      </c>
      <c r="F343" s="8" t="s">
        <v>442</v>
      </c>
      <c r="G343" s="9" t="s">
        <v>443</v>
      </c>
      <c r="H343" s="10" t="s">
        <v>25</v>
      </c>
      <c r="I343" s="10" t="s">
        <v>38</v>
      </c>
      <c r="J343" s="8"/>
      <c r="K343" s="8"/>
      <c r="L343" s="8"/>
      <c r="M343" s="8"/>
      <c r="N343" s="8"/>
      <c r="O343" s="10" t="s">
        <v>28</v>
      </c>
      <c r="P343" s="13" t="s">
        <v>29</v>
      </c>
      <c r="Q343" s="11"/>
      <c r="R343" s="11"/>
      <c r="S343" s="13" t="s">
        <v>22</v>
      </c>
      <c r="T343" s="11"/>
    </row>
    <row r="344" ht="15.75" customHeight="1">
      <c r="A344" s="6" t="str">
        <f>HYPERLINK("https://devrant.com/rants/2440877","2440877")</f>
        <v>2440877</v>
      </c>
      <c r="B344" s="7">
        <v>43914.58871527778</v>
      </c>
      <c r="C344" s="8">
        <v>16.0</v>
      </c>
      <c r="D344" s="8">
        <v>9.0</v>
      </c>
      <c r="E344" s="8" t="s">
        <v>724</v>
      </c>
      <c r="F344" s="8" t="s">
        <v>725</v>
      </c>
      <c r="G344" s="9" t="s">
        <v>726</v>
      </c>
      <c r="H344" s="10" t="s">
        <v>25</v>
      </c>
      <c r="I344" s="10" t="s">
        <v>38</v>
      </c>
      <c r="J344" s="8"/>
      <c r="K344" s="8"/>
      <c r="L344" s="8"/>
      <c r="M344" s="8"/>
      <c r="N344" s="8"/>
      <c r="O344" s="10" t="s">
        <v>60</v>
      </c>
      <c r="P344" s="13" t="s">
        <v>61</v>
      </c>
      <c r="Q344" s="11"/>
      <c r="R344" s="11"/>
      <c r="S344" s="13" t="s">
        <v>22</v>
      </c>
      <c r="T344" s="11"/>
    </row>
    <row r="345" ht="15.75" customHeight="1">
      <c r="A345" s="6" t="str">
        <f>HYPERLINK("https://devrant.com/rants/2452241","2452241")</f>
        <v>2452241</v>
      </c>
      <c r="B345" s="7">
        <v>43926.51296296297</v>
      </c>
      <c r="C345" s="8">
        <v>16.0</v>
      </c>
      <c r="D345" s="8">
        <v>5.0</v>
      </c>
      <c r="E345" s="8" t="s">
        <v>731</v>
      </c>
      <c r="F345" s="8" t="s">
        <v>732</v>
      </c>
      <c r="G345" s="9" t="s">
        <v>733</v>
      </c>
      <c r="H345" s="10" t="s">
        <v>25</v>
      </c>
      <c r="I345" s="10" t="s">
        <v>920</v>
      </c>
      <c r="J345" s="8"/>
      <c r="K345" s="8"/>
      <c r="L345" s="8"/>
      <c r="M345" s="8"/>
      <c r="N345" s="8"/>
      <c r="O345" s="10" t="s">
        <v>60</v>
      </c>
      <c r="P345" s="13" t="s">
        <v>40</v>
      </c>
      <c r="Q345" s="11"/>
      <c r="R345" s="11"/>
      <c r="S345" s="13" t="s">
        <v>22</v>
      </c>
      <c r="T345" s="11"/>
    </row>
    <row r="346" ht="15.75" customHeight="1">
      <c r="A346" s="6" t="str">
        <f>HYPERLINK("https://devrant.com/rants/2457888","2457888")</f>
        <v>2457888</v>
      </c>
      <c r="B346" s="7">
        <v>43932.39298611111</v>
      </c>
      <c r="C346" s="8">
        <v>16.0</v>
      </c>
      <c r="D346" s="8">
        <v>6.0</v>
      </c>
      <c r="E346" s="8" t="s">
        <v>20</v>
      </c>
      <c r="F346" s="8"/>
      <c r="G346" s="9" t="s">
        <v>727</v>
      </c>
      <c r="H346" s="10" t="s">
        <v>25</v>
      </c>
      <c r="I346" s="10" t="s">
        <v>68</v>
      </c>
      <c r="J346" s="10" t="s">
        <v>921</v>
      </c>
      <c r="K346" s="10" t="s">
        <v>876</v>
      </c>
      <c r="L346" s="8"/>
      <c r="M346" s="8"/>
      <c r="N346" s="8"/>
      <c r="O346" s="10" t="s">
        <v>60</v>
      </c>
      <c r="P346" s="13" t="s">
        <v>47</v>
      </c>
      <c r="Q346" s="11"/>
      <c r="R346" s="11"/>
      <c r="S346" s="13" t="s">
        <v>22</v>
      </c>
      <c r="T346" s="11"/>
    </row>
    <row r="347" ht="15.75" customHeight="1">
      <c r="A347" s="6" t="str">
        <f>HYPERLINK("https://devrant.com/rants/2430983","2430983")</f>
        <v>2430983</v>
      </c>
      <c r="B347" s="7">
        <v>43903.64543981481</v>
      </c>
      <c r="C347" s="8">
        <v>15.0</v>
      </c>
      <c r="D347" s="8">
        <v>2.0</v>
      </c>
      <c r="E347" s="8" t="s">
        <v>20</v>
      </c>
      <c r="F347" s="8"/>
      <c r="G347" s="9" t="s">
        <v>736</v>
      </c>
      <c r="H347" s="10" t="s">
        <v>25</v>
      </c>
      <c r="I347" s="10" t="s">
        <v>38</v>
      </c>
      <c r="J347" s="8"/>
      <c r="K347" s="8"/>
      <c r="L347" s="8"/>
      <c r="M347" s="8"/>
      <c r="N347" s="8"/>
      <c r="O347" s="10" t="s">
        <v>28</v>
      </c>
      <c r="P347" s="13" t="s">
        <v>29</v>
      </c>
      <c r="Q347" s="11"/>
      <c r="R347" s="11"/>
      <c r="S347" s="13" t="s">
        <v>25</v>
      </c>
      <c r="T347" s="11"/>
    </row>
    <row r="348" ht="15.75" customHeight="1">
      <c r="A348" s="6" t="str">
        <f>HYPERLINK("https://devrant.com/rants/2443384","2443384")</f>
        <v>2443384</v>
      </c>
      <c r="B348" s="7">
        <v>43917.3955324074</v>
      </c>
      <c r="C348" s="8">
        <v>14.0</v>
      </c>
      <c r="D348" s="8">
        <v>8.0</v>
      </c>
      <c r="E348" s="8" t="s">
        <v>739</v>
      </c>
      <c r="F348" s="8"/>
      <c r="G348" s="9" t="s">
        <v>740</v>
      </c>
      <c r="H348" s="10" t="s">
        <v>25</v>
      </c>
      <c r="I348" s="10" t="s">
        <v>68</v>
      </c>
      <c r="J348" s="10" t="s">
        <v>922</v>
      </c>
      <c r="K348" s="8"/>
      <c r="L348" s="8"/>
      <c r="M348" s="8"/>
      <c r="N348" s="8"/>
      <c r="O348" s="10" t="s">
        <v>28</v>
      </c>
      <c r="P348" s="13" t="s">
        <v>29</v>
      </c>
      <c r="Q348" s="11"/>
      <c r="R348" s="11"/>
      <c r="S348" s="13" t="s">
        <v>25</v>
      </c>
      <c r="T348" s="11"/>
    </row>
    <row r="349" ht="15.75" customHeight="1">
      <c r="A349" s="6" t="str">
        <f>HYPERLINK("https://devrant.com/rants/2430114","2430114")</f>
        <v>2430114</v>
      </c>
      <c r="B349" s="7">
        <v>43902.74445601852</v>
      </c>
      <c r="C349" s="8">
        <v>14.0</v>
      </c>
      <c r="D349" s="8">
        <v>21.0</v>
      </c>
      <c r="E349" s="8" t="s">
        <v>743</v>
      </c>
      <c r="F349" s="8"/>
      <c r="G349" s="9" t="s">
        <v>744</v>
      </c>
      <c r="H349" s="10" t="s">
        <v>25</v>
      </c>
      <c r="I349" s="10" t="s">
        <v>923</v>
      </c>
      <c r="J349" s="10" t="s">
        <v>84</v>
      </c>
      <c r="K349" s="8"/>
      <c r="L349" s="8"/>
      <c r="M349" s="8"/>
      <c r="N349" s="8"/>
      <c r="O349" s="10" t="s">
        <v>28</v>
      </c>
      <c r="P349" s="13" t="s">
        <v>29</v>
      </c>
      <c r="Q349" s="11"/>
      <c r="R349" s="11"/>
      <c r="S349" s="13" t="s">
        <v>22</v>
      </c>
      <c r="T349" s="11"/>
    </row>
    <row r="350" ht="15.75" customHeight="1">
      <c r="A350" s="6" t="str">
        <f>HYPERLINK("https://devrant.com/rants/2434813","2434813")</f>
        <v>2434813</v>
      </c>
      <c r="B350" s="7">
        <v>43907.69788194444</v>
      </c>
      <c r="C350" s="8">
        <v>14.0</v>
      </c>
      <c r="D350" s="8">
        <v>14.0</v>
      </c>
      <c r="E350" s="8" t="s">
        <v>145</v>
      </c>
      <c r="F350" s="8"/>
      <c r="G350" s="9" t="s">
        <v>146</v>
      </c>
      <c r="H350" s="10" t="s">
        <v>25</v>
      </c>
      <c r="I350" s="10" t="s">
        <v>68</v>
      </c>
      <c r="J350" s="10" t="s">
        <v>156</v>
      </c>
      <c r="K350" s="8"/>
      <c r="L350" s="8"/>
      <c r="M350" s="8"/>
      <c r="N350" s="8"/>
      <c r="O350" s="10" t="s">
        <v>28</v>
      </c>
      <c r="P350" s="13" t="s">
        <v>41</v>
      </c>
      <c r="Q350" s="11"/>
      <c r="R350" s="11"/>
      <c r="S350" s="13" t="s">
        <v>22</v>
      </c>
      <c r="T350" s="11"/>
    </row>
    <row r="351" ht="15.75" customHeight="1">
      <c r="A351" s="6" t="str">
        <f>HYPERLINK("https://devrant.com/rants/2424288","2424288")</f>
        <v>2424288</v>
      </c>
      <c r="B351" s="7">
        <v>43895.73148148148</v>
      </c>
      <c r="C351" s="8">
        <v>14.0</v>
      </c>
      <c r="D351" s="8">
        <v>44.0</v>
      </c>
      <c r="E351" s="8" t="s">
        <v>737</v>
      </c>
      <c r="F351" s="8"/>
      <c r="G351" s="9" t="s">
        <v>738</v>
      </c>
      <c r="H351" s="10" t="s">
        <v>25</v>
      </c>
      <c r="I351" s="10" t="s">
        <v>38</v>
      </c>
      <c r="J351" s="8"/>
      <c r="K351" s="8"/>
      <c r="L351" s="8"/>
      <c r="M351" s="8"/>
      <c r="N351" s="8"/>
      <c r="O351" s="10" t="s">
        <v>60</v>
      </c>
      <c r="P351" s="11"/>
      <c r="Q351" s="11"/>
      <c r="R351" s="11"/>
      <c r="S351" s="13" t="s">
        <v>22</v>
      </c>
      <c r="T351" s="11"/>
    </row>
    <row r="352" ht="15.75" customHeight="1">
      <c r="A352" s="6" t="str">
        <f>HYPERLINK("https://devrant.com/rants/2449382","2449382")</f>
        <v>2449382</v>
      </c>
      <c r="B352" s="7">
        <v>43923.50576388889</v>
      </c>
      <c r="C352" s="8">
        <v>13.0</v>
      </c>
      <c r="D352" s="8">
        <v>9.0</v>
      </c>
      <c r="E352" s="8" t="s">
        <v>745</v>
      </c>
      <c r="F352" s="8" t="s">
        <v>746</v>
      </c>
      <c r="G352" s="9" t="s">
        <v>747</v>
      </c>
      <c r="H352" s="10" t="s">
        <v>25</v>
      </c>
      <c r="I352" s="10" t="s">
        <v>26</v>
      </c>
      <c r="J352" s="10" t="s">
        <v>924</v>
      </c>
      <c r="K352" s="8"/>
      <c r="L352" s="8"/>
      <c r="M352" s="8"/>
      <c r="N352" s="8"/>
      <c r="O352" s="10" t="s">
        <v>28</v>
      </c>
      <c r="P352" s="13" t="s">
        <v>41</v>
      </c>
      <c r="Q352" s="11"/>
      <c r="R352" s="11"/>
      <c r="S352" s="13" t="s">
        <v>25</v>
      </c>
      <c r="T352" s="11"/>
    </row>
    <row r="353" ht="15.75" customHeight="1">
      <c r="A353" s="6" t="str">
        <f>HYPERLINK("https://devrant.com/rants/2449692","2449692")</f>
        <v>2449692</v>
      </c>
      <c r="B353" s="7">
        <v>43923.78756944444</v>
      </c>
      <c r="C353" s="8">
        <v>13.0</v>
      </c>
      <c r="D353" s="8">
        <v>2.0</v>
      </c>
      <c r="E353" s="8" t="s">
        <v>750</v>
      </c>
      <c r="F353" s="8"/>
      <c r="G353" s="9" t="s">
        <v>751</v>
      </c>
      <c r="H353" s="10" t="s">
        <v>25</v>
      </c>
      <c r="I353" s="14" t="s">
        <v>38</v>
      </c>
      <c r="O353" s="14" t="s">
        <v>46</v>
      </c>
      <c r="S353" s="14" t="s">
        <v>22</v>
      </c>
      <c r="T353" s="11"/>
    </row>
    <row r="354" ht="15.75" customHeight="1">
      <c r="A354" s="6" t="str">
        <f>HYPERLINK("https://devrant.com/rants/2440448","2440448")</f>
        <v>2440448</v>
      </c>
      <c r="B354" s="7">
        <v>43914.20155092593</v>
      </c>
      <c r="C354" s="8">
        <v>13.0</v>
      </c>
      <c r="D354" s="8">
        <v>7.0</v>
      </c>
      <c r="E354" s="8" t="s">
        <v>748</v>
      </c>
      <c r="F354" s="8"/>
      <c r="G354" s="9" t="s">
        <v>749</v>
      </c>
      <c r="H354" s="10" t="s">
        <v>25</v>
      </c>
      <c r="I354" s="10" t="s">
        <v>925</v>
      </c>
      <c r="J354" s="10" t="s">
        <v>926</v>
      </c>
      <c r="K354" s="8"/>
      <c r="L354" s="8"/>
      <c r="M354" s="8"/>
      <c r="N354" s="8"/>
      <c r="O354" s="10" t="s">
        <v>28</v>
      </c>
      <c r="P354" s="13" t="s">
        <v>40</v>
      </c>
      <c r="Q354" s="13" t="s">
        <v>29</v>
      </c>
      <c r="R354" s="11"/>
      <c r="S354" s="13" t="s">
        <v>22</v>
      </c>
      <c r="T354" s="11"/>
    </row>
    <row r="355" ht="15.75" customHeight="1">
      <c r="A355" s="6" t="str">
        <f>HYPERLINK("https://devrant.com/rants/2444702","2444702")</f>
        <v>2444702</v>
      </c>
      <c r="B355" s="7">
        <v>43918.78579861111</v>
      </c>
      <c r="C355" s="8">
        <v>12.0</v>
      </c>
      <c r="D355" s="8">
        <v>22.0</v>
      </c>
      <c r="E355" s="8" t="s">
        <v>756</v>
      </c>
      <c r="F355" s="8"/>
      <c r="G355" s="9" t="s">
        <v>757</v>
      </c>
      <c r="H355" s="10" t="s">
        <v>25</v>
      </c>
      <c r="I355" s="10" t="s">
        <v>927</v>
      </c>
      <c r="J355" s="8"/>
      <c r="K355" s="8"/>
      <c r="L355" s="8"/>
      <c r="M355" s="8"/>
      <c r="N355" s="8"/>
      <c r="O355" s="10" t="s">
        <v>28</v>
      </c>
      <c r="P355" s="13" t="s">
        <v>41</v>
      </c>
      <c r="Q355" s="11"/>
      <c r="R355" s="11"/>
      <c r="S355" s="13" t="s">
        <v>22</v>
      </c>
      <c r="T355" s="11"/>
    </row>
    <row r="356" ht="15.75" customHeight="1">
      <c r="A356" s="6" t="str">
        <f>HYPERLINK("https://devrant.com/rants/2440534","2440534")</f>
        <v>2440534</v>
      </c>
      <c r="B356" s="7">
        <v>43914.2740162037</v>
      </c>
      <c r="C356" s="8">
        <v>12.0</v>
      </c>
      <c r="D356" s="8">
        <v>18.0</v>
      </c>
      <c r="E356" s="8" t="s">
        <v>752</v>
      </c>
      <c r="F356" s="8"/>
      <c r="G356" s="9" t="s">
        <v>753</v>
      </c>
      <c r="H356" s="10" t="s">
        <v>25</v>
      </c>
      <c r="I356" s="10" t="s">
        <v>928</v>
      </c>
      <c r="J356" s="10" t="s">
        <v>260</v>
      </c>
      <c r="K356" s="8"/>
      <c r="L356" s="8"/>
      <c r="M356" s="8"/>
      <c r="N356" s="8"/>
      <c r="O356" s="10" t="s">
        <v>28</v>
      </c>
      <c r="P356" s="13" t="s">
        <v>41</v>
      </c>
      <c r="Q356" s="11"/>
      <c r="R356" s="11"/>
      <c r="S356" s="13" t="s">
        <v>22</v>
      </c>
      <c r="T356" s="11"/>
    </row>
    <row r="357" ht="15.75" customHeight="1">
      <c r="A357" s="6" t="str">
        <f>HYPERLINK("https://devrant.com/rants/2456428","2456428")</f>
        <v>2456428</v>
      </c>
      <c r="B357" s="7">
        <v>43930.74065972222</v>
      </c>
      <c r="C357" s="8">
        <v>12.0</v>
      </c>
      <c r="D357" s="8">
        <v>10.0</v>
      </c>
      <c r="E357" s="8" t="s">
        <v>758</v>
      </c>
      <c r="F357" s="8" t="s">
        <v>759</v>
      </c>
      <c r="G357" s="9" t="s">
        <v>760</v>
      </c>
      <c r="H357" s="10" t="s">
        <v>25</v>
      </c>
      <c r="I357" s="10" t="s">
        <v>26</v>
      </c>
      <c r="J357" s="10" t="s">
        <v>929</v>
      </c>
      <c r="K357" s="8"/>
      <c r="L357" s="8"/>
      <c r="M357" s="8"/>
      <c r="N357" s="8"/>
      <c r="O357" s="10" t="s">
        <v>28</v>
      </c>
      <c r="P357" s="13" t="s">
        <v>41</v>
      </c>
      <c r="Q357" s="11"/>
      <c r="R357" s="11"/>
      <c r="S357" s="13" t="s">
        <v>25</v>
      </c>
      <c r="T357" s="11"/>
    </row>
    <row r="358" ht="15.75" customHeight="1">
      <c r="A358" s="6" t="str">
        <f>HYPERLINK("https://devrant.com/rants/2436551","2436551")</f>
        <v>2436551</v>
      </c>
      <c r="B358" s="7">
        <v>43909.54792824074</v>
      </c>
      <c r="C358" s="8">
        <v>11.0</v>
      </c>
      <c r="D358" s="8">
        <v>16.0</v>
      </c>
      <c r="E358" s="8" t="s">
        <v>761</v>
      </c>
      <c r="F358" s="8"/>
      <c r="G358" s="9" t="s">
        <v>762</v>
      </c>
      <c r="H358" s="10" t="s">
        <v>25</v>
      </c>
      <c r="I358" s="10" t="s">
        <v>930</v>
      </c>
      <c r="J358" s="8"/>
      <c r="K358" s="8"/>
      <c r="L358" s="8"/>
      <c r="M358" s="8"/>
      <c r="N358" s="8"/>
      <c r="O358" s="10" t="s">
        <v>28</v>
      </c>
      <c r="P358" s="13" t="s">
        <v>41</v>
      </c>
      <c r="Q358" s="11"/>
      <c r="R358" s="11"/>
      <c r="S358" s="13" t="s">
        <v>22</v>
      </c>
      <c r="T358" s="11"/>
    </row>
    <row r="359" ht="15.75" customHeight="1">
      <c r="A359" s="6" t="str">
        <f>HYPERLINK("https://devrant.com/rants/2434501","2434501")</f>
        <v>2434501</v>
      </c>
      <c r="B359" s="7">
        <v>43907.49329861111</v>
      </c>
      <c r="C359" s="8">
        <v>11.0</v>
      </c>
      <c r="D359" s="8">
        <v>1.0</v>
      </c>
      <c r="E359" s="8" t="s">
        <v>756</v>
      </c>
      <c r="F359" s="8"/>
      <c r="G359" s="9" t="s">
        <v>763</v>
      </c>
      <c r="H359" s="10" t="s">
        <v>25</v>
      </c>
      <c r="I359" s="10" t="s">
        <v>38</v>
      </c>
      <c r="J359" s="10" t="s">
        <v>931</v>
      </c>
      <c r="K359" s="8"/>
      <c r="L359" s="8"/>
      <c r="M359" s="8"/>
      <c r="N359" s="8"/>
      <c r="O359" s="10" t="s">
        <v>28</v>
      </c>
      <c r="P359" s="13" t="s">
        <v>29</v>
      </c>
      <c r="Q359" s="11"/>
      <c r="R359" s="11"/>
      <c r="S359" s="13" t="s">
        <v>22</v>
      </c>
      <c r="T359" s="11"/>
    </row>
    <row r="360" ht="15.75" customHeight="1">
      <c r="A360" s="6" t="str">
        <f>HYPERLINK("https://devrant.com/rants/2435919","2435919")</f>
        <v>2435919</v>
      </c>
      <c r="B360" s="7">
        <v>43908.80670138889</v>
      </c>
      <c r="C360" s="8">
        <v>11.0</v>
      </c>
      <c r="D360" s="8">
        <v>14.0</v>
      </c>
      <c r="E360" s="8" t="s">
        <v>533</v>
      </c>
      <c r="F360" s="8"/>
      <c r="G360" s="9" t="s">
        <v>534</v>
      </c>
      <c r="H360" s="10" t="s">
        <v>25</v>
      </c>
      <c r="I360" s="10" t="s">
        <v>932</v>
      </c>
      <c r="J360" s="8"/>
      <c r="K360" s="8"/>
      <c r="L360" s="8"/>
      <c r="M360" s="8"/>
      <c r="N360" s="8"/>
      <c r="O360" s="10" t="s">
        <v>28</v>
      </c>
      <c r="P360" s="13" t="s">
        <v>29</v>
      </c>
      <c r="Q360" s="11"/>
      <c r="R360" s="11"/>
      <c r="S360" s="13" t="s">
        <v>22</v>
      </c>
      <c r="T360" s="11"/>
    </row>
    <row r="361" ht="15.75" customHeight="1">
      <c r="A361" s="6" t="str">
        <f>HYPERLINK("https://devrant.com/rants/2433212","2433212")</f>
        <v>2433212</v>
      </c>
      <c r="B361" s="7">
        <v>43906.41313657408</v>
      </c>
      <c r="C361" s="8">
        <v>10.0</v>
      </c>
      <c r="D361" s="8">
        <v>3.0</v>
      </c>
      <c r="E361" s="8" t="s">
        <v>537</v>
      </c>
      <c r="F361" s="8" t="s">
        <v>538</v>
      </c>
      <c r="G361" s="9" t="s">
        <v>539</v>
      </c>
      <c r="H361" s="10" t="s">
        <v>25</v>
      </c>
      <c r="I361" s="10" t="s">
        <v>269</v>
      </c>
      <c r="J361" s="8"/>
      <c r="K361" s="8"/>
      <c r="L361" s="8"/>
      <c r="M361" s="8"/>
      <c r="N361" s="8"/>
      <c r="O361" s="10" t="s">
        <v>60</v>
      </c>
      <c r="P361" s="13" t="s">
        <v>61</v>
      </c>
      <c r="Q361" s="11"/>
      <c r="R361" s="11"/>
      <c r="S361" s="13" t="s">
        <v>22</v>
      </c>
      <c r="T361" s="11"/>
    </row>
    <row r="362" ht="15.75" customHeight="1">
      <c r="A362" s="6" t="str">
        <f>HYPERLINK("https://devrant.com/rants/2439296","2439296")</f>
        <v>2439296</v>
      </c>
      <c r="B362" s="7">
        <v>43912.7715625</v>
      </c>
      <c r="C362" s="8">
        <v>10.0</v>
      </c>
      <c r="D362" s="8">
        <v>10.0</v>
      </c>
      <c r="E362" s="8" t="s">
        <v>776</v>
      </c>
      <c r="F362" s="8"/>
      <c r="G362" s="9" t="s">
        <v>777</v>
      </c>
      <c r="H362" s="10" t="s">
        <v>25</v>
      </c>
      <c r="I362" s="10" t="s">
        <v>26</v>
      </c>
      <c r="J362" s="10" t="s">
        <v>84</v>
      </c>
      <c r="K362" s="10" t="s">
        <v>933</v>
      </c>
      <c r="L362" s="8"/>
      <c r="M362" s="8"/>
      <c r="N362" s="8"/>
      <c r="O362" s="10" t="s">
        <v>60</v>
      </c>
      <c r="P362" s="13" t="s">
        <v>61</v>
      </c>
      <c r="Q362" s="11"/>
      <c r="R362" s="11"/>
      <c r="S362" s="13" t="s">
        <v>25</v>
      </c>
      <c r="T362" s="11"/>
    </row>
    <row r="363" ht="15.75" customHeight="1">
      <c r="A363" s="6" t="str">
        <f>HYPERLINK("https://devrant.com/rants/2436958","2436958")</f>
        <v>2436958</v>
      </c>
      <c r="B363" s="7">
        <v>43909.87489583333</v>
      </c>
      <c r="C363" s="8">
        <v>10.0</v>
      </c>
      <c r="D363" s="8">
        <v>38.0</v>
      </c>
      <c r="E363" s="8" t="s">
        <v>770</v>
      </c>
      <c r="F363" s="8" t="s">
        <v>771</v>
      </c>
      <c r="G363" s="9" t="s">
        <v>772</v>
      </c>
      <c r="H363" s="10" t="s">
        <v>25</v>
      </c>
      <c r="I363" s="10" t="s">
        <v>934</v>
      </c>
      <c r="J363" s="8"/>
      <c r="K363" s="8"/>
      <c r="L363" s="8"/>
      <c r="M363" s="8"/>
      <c r="N363" s="8"/>
      <c r="O363" s="10" t="s">
        <v>28</v>
      </c>
      <c r="P363" s="13" t="s">
        <v>29</v>
      </c>
      <c r="Q363" s="11"/>
      <c r="R363" s="11"/>
      <c r="S363" s="13" t="s">
        <v>25</v>
      </c>
      <c r="T363" s="11"/>
    </row>
    <row r="364" ht="15.75" customHeight="1">
      <c r="A364" s="6" t="str">
        <f>HYPERLINK("https://devrant.com/rants/2430465","2430465")</f>
        <v>2430465</v>
      </c>
      <c r="B364" s="7">
        <v>43903.28756944444</v>
      </c>
      <c r="C364" s="8">
        <v>10.0</v>
      </c>
      <c r="D364" s="8">
        <v>2.0</v>
      </c>
      <c r="E364" s="8" t="s">
        <v>138</v>
      </c>
      <c r="F364" s="8"/>
      <c r="G364" s="9" t="s">
        <v>774</v>
      </c>
      <c r="H364" s="10" t="s">
        <v>25</v>
      </c>
      <c r="I364" s="10" t="s">
        <v>935</v>
      </c>
      <c r="J364" s="8"/>
      <c r="K364" s="8"/>
      <c r="L364" s="8"/>
      <c r="M364" s="8"/>
      <c r="N364" s="8"/>
      <c r="O364" s="10" t="s">
        <v>46</v>
      </c>
      <c r="P364" s="11"/>
      <c r="Q364" s="11"/>
      <c r="R364" s="11"/>
      <c r="S364" s="13" t="s">
        <v>22</v>
      </c>
      <c r="T364" s="11"/>
    </row>
    <row r="365" ht="15.75" customHeight="1">
      <c r="A365" s="6" t="str">
        <f>HYPERLINK("https://devrant.com/rants/2455172","2455172")</f>
        <v>2455172</v>
      </c>
      <c r="B365" s="7">
        <v>43929.62373842593</v>
      </c>
      <c r="C365" s="8">
        <v>9.0</v>
      </c>
      <c r="D365" s="8">
        <v>8.0</v>
      </c>
      <c r="E365" s="8" t="s">
        <v>782</v>
      </c>
      <c r="F365" s="8" t="s">
        <v>783</v>
      </c>
      <c r="G365" s="9" t="s">
        <v>784</v>
      </c>
      <c r="H365" s="10" t="s">
        <v>25</v>
      </c>
      <c r="I365" s="10" t="s">
        <v>936</v>
      </c>
      <c r="J365" s="10" t="s">
        <v>192</v>
      </c>
      <c r="K365" s="8"/>
      <c r="L365" s="8"/>
      <c r="M365" s="8"/>
      <c r="N365" s="8"/>
      <c r="O365" s="10" t="s">
        <v>46</v>
      </c>
      <c r="P365" s="11"/>
      <c r="Q365" s="11"/>
      <c r="R365" s="11"/>
      <c r="S365" s="13" t="s">
        <v>22</v>
      </c>
      <c r="T365" s="11"/>
    </row>
    <row r="366" ht="15.75" customHeight="1">
      <c r="A366" s="6" t="str">
        <f>HYPERLINK("https://devrant.com/rants/2437977","2437977")</f>
        <v>2437977</v>
      </c>
      <c r="B366" s="7">
        <v>43910.90601851852</v>
      </c>
      <c r="C366" s="8">
        <v>9.0</v>
      </c>
      <c r="D366" s="8">
        <v>11.0</v>
      </c>
      <c r="E366" s="8" t="s">
        <v>779</v>
      </c>
      <c r="F366" s="8"/>
      <c r="G366" s="9" t="s">
        <v>780</v>
      </c>
      <c r="H366" s="10" t="s">
        <v>25</v>
      </c>
      <c r="I366" s="10" t="s">
        <v>937</v>
      </c>
      <c r="J366" s="8"/>
      <c r="K366" s="8"/>
      <c r="L366" s="8"/>
      <c r="M366" s="8"/>
      <c r="N366" s="8"/>
      <c r="O366" s="10" t="s">
        <v>28</v>
      </c>
      <c r="P366" s="13" t="s">
        <v>29</v>
      </c>
      <c r="Q366" s="11"/>
      <c r="R366" s="11"/>
      <c r="S366" s="13" t="s">
        <v>22</v>
      </c>
      <c r="T366" s="11"/>
    </row>
    <row r="367" ht="15.75" customHeight="1">
      <c r="A367" s="6" t="str">
        <f>HYPERLINK("https://devrant.com/rants/2436895","2436895")</f>
        <v>2436895</v>
      </c>
      <c r="B367" s="7">
        <v>43909.79266203703</v>
      </c>
      <c r="C367" s="8">
        <v>8.0</v>
      </c>
      <c r="D367" s="8">
        <v>0.0</v>
      </c>
      <c r="E367" s="8" t="s">
        <v>801</v>
      </c>
      <c r="F367" s="8" t="s">
        <v>802</v>
      </c>
      <c r="G367" s="9" t="s">
        <v>803</v>
      </c>
      <c r="H367" s="10" t="s">
        <v>25</v>
      </c>
      <c r="I367" s="10" t="s">
        <v>26</v>
      </c>
      <c r="J367" s="10" t="s">
        <v>938</v>
      </c>
      <c r="K367" s="8"/>
      <c r="L367" s="8"/>
      <c r="M367" s="8"/>
      <c r="N367" s="8"/>
      <c r="O367" s="10" t="s">
        <v>46</v>
      </c>
      <c r="P367" s="11"/>
      <c r="Q367" s="11"/>
      <c r="R367" s="11"/>
      <c r="S367" s="13" t="s">
        <v>25</v>
      </c>
      <c r="T367" s="11"/>
    </row>
    <row r="368" ht="15.75" customHeight="1">
      <c r="A368" s="6" t="str">
        <f>HYPERLINK("https://devrant.com/rants/2438361","2438361")</f>
        <v>2438361</v>
      </c>
      <c r="B368" s="7">
        <v>43911.46885416667</v>
      </c>
      <c r="C368" s="8">
        <v>8.0</v>
      </c>
      <c r="D368" s="8">
        <v>9.0</v>
      </c>
      <c r="E368" s="8" t="s">
        <v>788</v>
      </c>
      <c r="F368" s="8"/>
      <c r="G368" s="9" t="s">
        <v>789</v>
      </c>
      <c r="H368" s="10" t="s">
        <v>25</v>
      </c>
      <c r="I368" s="10" t="s">
        <v>38</v>
      </c>
      <c r="J368" s="10" t="s">
        <v>939</v>
      </c>
      <c r="K368" s="8"/>
      <c r="L368" s="8"/>
      <c r="M368" s="8"/>
      <c r="N368" s="8"/>
      <c r="O368" s="10" t="s">
        <v>60</v>
      </c>
      <c r="P368" s="13" t="s">
        <v>61</v>
      </c>
      <c r="Q368" s="11"/>
      <c r="R368" s="11"/>
      <c r="S368" s="13" t="s">
        <v>22</v>
      </c>
      <c r="T368" s="11"/>
    </row>
    <row r="369" ht="15.75" customHeight="1">
      <c r="A369" s="6" t="str">
        <f>HYPERLINK("https://devrant.com/rants/2433806","2433806")</f>
        <v>2433806</v>
      </c>
      <c r="B369" s="7">
        <v>43907.05189814815</v>
      </c>
      <c r="C369" s="8">
        <v>8.0</v>
      </c>
      <c r="D369" s="8">
        <v>2.0</v>
      </c>
      <c r="E369" s="8" t="s">
        <v>756</v>
      </c>
      <c r="F369" s="8"/>
      <c r="G369" s="9" t="s">
        <v>796</v>
      </c>
      <c r="H369" s="10" t="s">
        <v>25</v>
      </c>
      <c r="I369" s="10" t="s">
        <v>38</v>
      </c>
      <c r="J369" s="10" t="s">
        <v>140</v>
      </c>
      <c r="K369" s="8"/>
      <c r="L369" s="8"/>
      <c r="M369" s="8"/>
      <c r="N369" s="8"/>
      <c r="O369" s="10" t="s">
        <v>60</v>
      </c>
      <c r="P369" s="13" t="s">
        <v>61</v>
      </c>
      <c r="Q369" s="11"/>
      <c r="R369" s="11"/>
      <c r="S369" s="13" t="s">
        <v>22</v>
      </c>
      <c r="T369" s="11"/>
    </row>
    <row r="370" ht="15.75" customHeight="1">
      <c r="A370" s="6" t="str">
        <f>HYPERLINK("https://devrant.com/rants/2437135","2437135")</f>
        <v>2437135</v>
      </c>
      <c r="B370" s="7">
        <v>43910.0511574074</v>
      </c>
      <c r="C370" s="8">
        <v>8.0</v>
      </c>
      <c r="D370" s="8">
        <v>5.0</v>
      </c>
      <c r="E370" s="8" t="s">
        <v>791</v>
      </c>
      <c r="F370" s="8"/>
      <c r="G370" s="9" t="s">
        <v>792</v>
      </c>
      <c r="H370" s="10" t="s">
        <v>25</v>
      </c>
      <c r="I370" s="10" t="s">
        <v>38</v>
      </c>
      <c r="J370" s="8"/>
      <c r="K370" s="8"/>
      <c r="L370" s="8"/>
      <c r="M370" s="8"/>
      <c r="N370" s="8"/>
      <c r="O370" s="10" t="s">
        <v>60</v>
      </c>
      <c r="P370" s="13" t="s">
        <v>61</v>
      </c>
      <c r="Q370" s="11"/>
      <c r="R370" s="11"/>
      <c r="S370" s="13" t="s">
        <v>22</v>
      </c>
      <c r="T370" s="11"/>
    </row>
    <row r="371" ht="15.75" customHeight="1">
      <c r="A371" s="6" t="str">
        <f>HYPERLINK("https://devrant.com/rants/2432475","2432475")</f>
        <v>2432475</v>
      </c>
      <c r="B371" s="7">
        <v>43905.61983796296</v>
      </c>
      <c r="C371" s="8">
        <v>8.0</v>
      </c>
      <c r="D371" s="8">
        <v>6.0</v>
      </c>
      <c r="E371" s="8" t="s">
        <v>793</v>
      </c>
      <c r="F371" s="8"/>
      <c r="G371" s="9" t="s">
        <v>794</v>
      </c>
      <c r="H371" s="10" t="s">
        <v>25</v>
      </c>
      <c r="I371" s="10" t="s">
        <v>32</v>
      </c>
      <c r="J371" s="10" t="s">
        <v>940</v>
      </c>
      <c r="K371" s="8"/>
      <c r="L371" s="8"/>
      <c r="M371" s="8"/>
      <c r="N371" s="8"/>
      <c r="O371" s="10" t="s">
        <v>60</v>
      </c>
      <c r="P371" s="13" t="s">
        <v>61</v>
      </c>
      <c r="Q371" s="11"/>
      <c r="R371" s="11"/>
      <c r="S371" s="13" t="s">
        <v>22</v>
      </c>
      <c r="T371" s="11"/>
    </row>
    <row r="372" ht="15.75" customHeight="1">
      <c r="A372" s="6" t="str">
        <f>HYPERLINK("https://devrant.com/rants/2458729","2458729")</f>
        <v>2458729</v>
      </c>
      <c r="B372" s="7">
        <v>43933.19591435185</v>
      </c>
      <c r="C372" s="8">
        <v>8.0</v>
      </c>
      <c r="D372" s="8">
        <v>22.0</v>
      </c>
      <c r="E372" s="8" t="s">
        <v>20</v>
      </c>
      <c r="F372" s="8"/>
      <c r="G372" s="9" t="s">
        <v>800</v>
      </c>
      <c r="H372" s="10" t="s">
        <v>25</v>
      </c>
      <c r="I372" s="10" t="s">
        <v>941</v>
      </c>
      <c r="J372" s="10" t="s">
        <v>942</v>
      </c>
      <c r="K372" s="8"/>
      <c r="L372" s="8"/>
      <c r="M372" s="8"/>
      <c r="N372" s="8"/>
      <c r="O372" s="10" t="s">
        <v>28</v>
      </c>
      <c r="P372" s="13" t="s">
        <v>29</v>
      </c>
      <c r="Q372" s="11"/>
      <c r="R372" s="11"/>
      <c r="S372" s="13" t="s">
        <v>22</v>
      </c>
      <c r="T372" s="11"/>
    </row>
    <row r="373" ht="15.75" customHeight="1">
      <c r="A373" s="6" t="str">
        <f>HYPERLINK("https://devrant.com/rants/2430663","2430663")</f>
        <v>2430663</v>
      </c>
      <c r="B373" s="7">
        <v>43903.42104166667</v>
      </c>
      <c r="C373" s="8">
        <v>7.0</v>
      </c>
      <c r="D373" s="8">
        <v>2.0</v>
      </c>
      <c r="E373" s="8" t="s">
        <v>808</v>
      </c>
      <c r="F373" s="8"/>
      <c r="G373" s="9" t="s">
        <v>809</v>
      </c>
      <c r="H373" s="10" t="s">
        <v>25</v>
      </c>
      <c r="I373" s="10" t="s">
        <v>38</v>
      </c>
      <c r="J373" s="10" t="s">
        <v>943</v>
      </c>
      <c r="K373" s="8"/>
      <c r="L373" s="8"/>
      <c r="M373" s="8"/>
      <c r="N373" s="8"/>
      <c r="O373" s="10" t="s">
        <v>46</v>
      </c>
      <c r="P373" s="11"/>
      <c r="Q373" s="11"/>
      <c r="R373" s="11"/>
      <c r="S373" s="13" t="s">
        <v>22</v>
      </c>
      <c r="T373" s="11"/>
    </row>
    <row r="374" ht="15.75" customHeight="1">
      <c r="A374" s="6" t="str">
        <f>HYPERLINK("https://devrant.com/rants/2432760","2432760")</f>
        <v>2432760</v>
      </c>
      <c r="B374" s="7">
        <v>43905.89734953704</v>
      </c>
      <c r="C374" s="8">
        <v>7.0</v>
      </c>
      <c r="D374" s="8">
        <v>9.0</v>
      </c>
      <c r="E374" s="8" t="s">
        <v>232</v>
      </c>
      <c r="F374" s="8"/>
      <c r="G374" s="9" t="s">
        <v>233</v>
      </c>
      <c r="H374" s="10" t="s">
        <v>25</v>
      </c>
      <c r="I374" s="10" t="s">
        <v>234</v>
      </c>
      <c r="J374" s="10" t="s">
        <v>944</v>
      </c>
      <c r="K374" s="8"/>
      <c r="L374" s="8"/>
      <c r="M374" s="8"/>
      <c r="N374" s="8"/>
      <c r="O374" s="10" t="s">
        <v>28</v>
      </c>
      <c r="P374" s="13" t="s">
        <v>41</v>
      </c>
      <c r="Q374" s="11"/>
      <c r="R374" s="11"/>
      <c r="S374" s="13" t="s">
        <v>22</v>
      </c>
      <c r="T374" s="11"/>
    </row>
    <row r="375" ht="15.75" customHeight="1">
      <c r="A375" s="6" t="str">
        <f>HYPERLINK("https://devrant.com/rants/2425932","2425932")</f>
        <v>2425932</v>
      </c>
      <c r="B375" s="7">
        <v>43898.04738425926</v>
      </c>
      <c r="C375" s="8">
        <v>6.0</v>
      </c>
      <c r="D375" s="8">
        <v>1.0</v>
      </c>
      <c r="E375" s="8" t="s">
        <v>251</v>
      </c>
      <c r="F375" s="8"/>
      <c r="G375" s="9" t="s">
        <v>252</v>
      </c>
      <c r="H375" s="10" t="s">
        <v>25</v>
      </c>
      <c r="I375" s="10" t="s">
        <v>26</v>
      </c>
      <c r="J375" s="10" t="s">
        <v>846</v>
      </c>
      <c r="K375" s="8"/>
      <c r="L375" s="8"/>
      <c r="M375" s="8"/>
      <c r="N375" s="8"/>
      <c r="O375" s="10" t="s">
        <v>46</v>
      </c>
      <c r="P375" s="11"/>
      <c r="Q375" s="11"/>
      <c r="R375" s="11"/>
      <c r="S375" s="13" t="s">
        <v>22</v>
      </c>
      <c r="T375" s="11"/>
    </row>
    <row r="376" ht="15.75" customHeight="1">
      <c r="A376" s="6" t="str">
        <f>HYPERLINK("https://devrant.com/rants/2433539","2433539")</f>
        <v>2433539</v>
      </c>
      <c r="B376" s="7">
        <v>43906.72202546296</v>
      </c>
      <c r="C376" s="8">
        <v>6.0</v>
      </c>
      <c r="D376" s="8">
        <v>14.0</v>
      </c>
      <c r="E376" s="8" t="s">
        <v>813</v>
      </c>
      <c r="F376" s="8"/>
      <c r="G376" s="9" t="s">
        <v>814</v>
      </c>
      <c r="H376" s="10" t="s">
        <v>25</v>
      </c>
      <c r="I376" s="10" t="s">
        <v>38</v>
      </c>
      <c r="J376" s="10" t="s">
        <v>699</v>
      </c>
      <c r="K376" s="10" t="s">
        <v>875</v>
      </c>
      <c r="L376" s="8"/>
      <c r="M376" s="8"/>
      <c r="N376" s="8"/>
      <c r="O376" s="10" t="s">
        <v>60</v>
      </c>
      <c r="P376" s="13" t="s">
        <v>61</v>
      </c>
      <c r="Q376" s="11"/>
      <c r="R376" s="11"/>
      <c r="S376" s="13" t="s">
        <v>22</v>
      </c>
      <c r="T376" s="11"/>
    </row>
    <row r="377" ht="15.75" customHeight="1">
      <c r="A377" s="6" t="str">
        <f>HYPERLINK("https://devrant.com/rants/2442318","2442318")</f>
        <v>2442318</v>
      </c>
      <c r="B377" s="7">
        <v>43916.30609953704</v>
      </c>
      <c r="C377" s="8">
        <v>6.0</v>
      </c>
      <c r="D377" s="8">
        <v>12.0</v>
      </c>
      <c r="E377" s="8" t="s">
        <v>811</v>
      </c>
      <c r="F377" s="8"/>
      <c r="G377" s="9" t="s">
        <v>812</v>
      </c>
      <c r="H377" s="10" t="s">
        <v>25</v>
      </c>
      <c r="I377" s="10" t="s">
        <v>945</v>
      </c>
      <c r="J377" s="10" t="s">
        <v>37</v>
      </c>
      <c r="K377" s="8"/>
      <c r="L377" s="8"/>
      <c r="M377" s="8"/>
      <c r="N377" s="8"/>
      <c r="O377" s="10" t="s">
        <v>28</v>
      </c>
      <c r="P377" s="13" t="s">
        <v>41</v>
      </c>
      <c r="Q377" s="11"/>
      <c r="R377" s="11"/>
      <c r="S377" s="13" t="s">
        <v>22</v>
      </c>
      <c r="T377" s="11"/>
    </row>
    <row r="378" ht="15.75" customHeight="1">
      <c r="A378" s="6" t="str">
        <f>HYPERLINK("https://devrant.com/rants/2451333","2451333")</f>
        <v>2451333</v>
      </c>
      <c r="B378" s="7">
        <v>43925.4002662037</v>
      </c>
      <c r="C378" s="8">
        <v>6.0</v>
      </c>
      <c r="D378" s="8">
        <v>12.0</v>
      </c>
      <c r="E378" s="8" t="s">
        <v>816</v>
      </c>
      <c r="F378" s="8"/>
      <c r="G378" s="9" t="s">
        <v>817</v>
      </c>
      <c r="H378" s="10" t="s">
        <v>25</v>
      </c>
      <c r="I378" s="10" t="s">
        <v>38</v>
      </c>
      <c r="J378" s="10" t="s">
        <v>33</v>
      </c>
      <c r="K378" s="8"/>
      <c r="L378" s="8"/>
      <c r="M378" s="8"/>
      <c r="N378" s="8"/>
      <c r="O378" s="10" t="s">
        <v>28</v>
      </c>
      <c r="P378" s="13" t="s">
        <v>88</v>
      </c>
      <c r="Q378" s="11"/>
      <c r="R378" s="11"/>
      <c r="S378" s="13" t="s">
        <v>22</v>
      </c>
      <c r="T378" s="11"/>
    </row>
    <row r="379" ht="15.75" customHeight="1">
      <c r="A379" s="6" t="str">
        <f>HYPERLINK("https://devrant.com/rants/2457733","2457733")</f>
        <v>2457733</v>
      </c>
      <c r="B379" s="7">
        <v>43932.24225694445</v>
      </c>
      <c r="C379" s="8">
        <v>6.0</v>
      </c>
      <c r="D379" s="8">
        <v>4.0</v>
      </c>
      <c r="E379" s="8" t="s">
        <v>582</v>
      </c>
      <c r="F379" s="8"/>
      <c r="G379" s="9" t="s">
        <v>583</v>
      </c>
      <c r="H379" s="10" t="s">
        <v>25</v>
      </c>
      <c r="I379" s="10" t="s">
        <v>96</v>
      </c>
      <c r="J379" s="8"/>
      <c r="K379" s="8"/>
      <c r="L379" s="8"/>
      <c r="M379" s="8"/>
      <c r="N379" s="8"/>
      <c r="O379" s="10" t="s">
        <v>28</v>
      </c>
      <c r="P379" s="13" t="s">
        <v>88</v>
      </c>
      <c r="Q379" s="11"/>
      <c r="R379" s="11"/>
      <c r="S379" s="13" t="s">
        <v>22</v>
      </c>
      <c r="T379" s="11"/>
    </row>
    <row r="380" ht="15.75" customHeight="1">
      <c r="A380" s="6" t="str">
        <f>HYPERLINK("https://devrant.com/rants/2430858","2430858")</f>
        <v>2430858</v>
      </c>
      <c r="B380" s="7">
        <v>43903.5356712963</v>
      </c>
      <c r="C380" s="8">
        <v>6.0</v>
      </c>
      <c r="D380" s="8">
        <v>14.0</v>
      </c>
      <c r="E380" s="8" t="s">
        <v>241</v>
      </c>
      <c r="F380" s="8"/>
      <c r="G380" s="9" t="s">
        <v>242</v>
      </c>
      <c r="H380" s="10" t="s">
        <v>25</v>
      </c>
      <c r="I380" s="10" t="s">
        <v>546</v>
      </c>
      <c r="J380" s="8"/>
      <c r="K380" s="8"/>
      <c r="L380" s="8"/>
      <c r="M380" s="8"/>
      <c r="N380" s="8"/>
      <c r="O380" s="10" t="s">
        <v>28</v>
      </c>
      <c r="P380" s="13" t="s">
        <v>41</v>
      </c>
      <c r="Q380" s="11"/>
      <c r="R380" s="11"/>
      <c r="S380" s="13" t="s">
        <v>22</v>
      </c>
      <c r="T380" s="11"/>
    </row>
    <row r="381" ht="15.75" customHeight="1">
      <c r="A381" s="6" t="str">
        <f>HYPERLINK("https://devrant.com/rants/2431416","2431416")</f>
        <v>2431416</v>
      </c>
      <c r="B381" s="7">
        <v>43904.1687962963</v>
      </c>
      <c r="C381" s="8">
        <v>5.0</v>
      </c>
      <c r="D381" s="8">
        <v>3.0</v>
      </c>
      <c r="E381" s="8" t="s">
        <v>20</v>
      </c>
      <c r="F381" s="8"/>
      <c r="G381" s="9" t="s">
        <v>819</v>
      </c>
      <c r="H381" s="10" t="s">
        <v>25</v>
      </c>
      <c r="I381" s="10" t="s">
        <v>935</v>
      </c>
      <c r="J381" s="10" t="s">
        <v>946</v>
      </c>
      <c r="K381" s="8"/>
      <c r="L381" s="8"/>
      <c r="M381" s="8"/>
      <c r="N381" s="8"/>
      <c r="O381" s="10" t="s">
        <v>28</v>
      </c>
      <c r="P381" s="13" t="s">
        <v>41</v>
      </c>
      <c r="Q381" s="11"/>
      <c r="R381" s="11"/>
      <c r="S381" s="13" t="s">
        <v>22</v>
      </c>
      <c r="T381" s="11"/>
    </row>
    <row r="382" ht="15.75" customHeight="1">
      <c r="A382" s="6" t="str">
        <f>HYPERLINK("https://devrant.com/rants/2454917","2454917")</f>
        <v>2454917</v>
      </c>
      <c r="B382" s="7">
        <v>43929.3452662037</v>
      </c>
      <c r="C382" s="8">
        <v>5.0</v>
      </c>
      <c r="D382" s="8">
        <v>2.0</v>
      </c>
      <c r="E382" s="8" t="s">
        <v>820</v>
      </c>
      <c r="F382" s="8"/>
      <c r="G382" s="9" t="s">
        <v>821</v>
      </c>
      <c r="H382" s="10" t="s">
        <v>25</v>
      </c>
      <c r="I382" s="10" t="s">
        <v>38</v>
      </c>
      <c r="J382" s="10" t="s">
        <v>155</v>
      </c>
      <c r="K382" s="10" t="s">
        <v>947</v>
      </c>
      <c r="L382" s="10" t="s">
        <v>948</v>
      </c>
      <c r="M382" s="8"/>
      <c r="N382" s="8"/>
      <c r="O382" s="10" t="s">
        <v>28</v>
      </c>
      <c r="P382" s="13" t="s">
        <v>41</v>
      </c>
      <c r="Q382" s="13" t="s">
        <v>29</v>
      </c>
      <c r="R382" s="11"/>
      <c r="S382" s="13" t="s">
        <v>22</v>
      </c>
      <c r="T382" s="11"/>
    </row>
    <row r="383" ht="15.75" customHeight="1">
      <c r="A383" s="6" t="str">
        <f>HYPERLINK("https://devrant.com/rants/2437270","2437270")</f>
        <v>2437270</v>
      </c>
      <c r="B383" s="7">
        <v>43910.17891203704</v>
      </c>
      <c r="C383" s="8">
        <v>5.0</v>
      </c>
      <c r="D383" s="8">
        <v>2.0</v>
      </c>
      <c r="E383" s="8" t="s">
        <v>823</v>
      </c>
      <c r="F383" s="8" t="s">
        <v>824</v>
      </c>
      <c r="G383" s="9" t="s">
        <v>825</v>
      </c>
      <c r="H383" s="10" t="s">
        <v>25</v>
      </c>
      <c r="I383" s="10" t="s">
        <v>949</v>
      </c>
      <c r="J383" s="10" t="s">
        <v>376</v>
      </c>
      <c r="K383" s="8"/>
      <c r="L383" s="8"/>
      <c r="M383" s="8"/>
      <c r="N383" s="8"/>
      <c r="O383" s="10" t="s">
        <v>28</v>
      </c>
      <c r="P383" s="13" t="s">
        <v>29</v>
      </c>
      <c r="Q383" s="11"/>
      <c r="R383" s="11"/>
      <c r="S383" s="13" t="s">
        <v>22</v>
      </c>
      <c r="T383" s="11"/>
    </row>
    <row r="384" ht="15.75" customHeight="1">
      <c r="A384" s="6" t="str">
        <f>HYPERLINK("https://devrant.com/rants/2436804","2436804")</f>
        <v>2436804</v>
      </c>
      <c r="B384" s="7">
        <v>43909.69800925926</v>
      </c>
      <c r="C384" s="8">
        <v>5.0</v>
      </c>
      <c r="D384" s="8">
        <v>3.0</v>
      </c>
      <c r="E384" s="8" t="s">
        <v>826</v>
      </c>
      <c r="F384" s="8"/>
      <c r="G384" s="9" t="s">
        <v>827</v>
      </c>
      <c r="H384" s="10" t="s">
        <v>25</v>
      </c>
      <c r="I384" s="10" t="s">
        <v>26</v>
      </c>
      <c r="J384" s="10" t="s">
        <v>91</v>
      </c>
      <c r="K384" s="8"/>
      <c r="L384" s="8"/>
      <c r="M384" s="8"/>
      <c r="N384" s="8"/>
      <c r="O384" s="10" t="s">
        <v>60</v>
      </c>
      <c r="P384" s="13" t="s">
        <v>61</v>
      </c>
      <c r="Q384" s="11"/>
      <c r="R384" s="11"/>
      <c r="S384" s="13" t="s">
        <v>25</v>
      </c>
      <c r="T384" s="11"/>
    </row>
    <row r="385" ht="15.75" customHeight="1">
      <c r="A385" s="6" t="str">
        <f>HYPERLINK("https://devrant.com/rants/2434109","2434109")</f>
        <v>2434109</v>
      </c>
      <c r="B385" s="7">
        <v>43907.2628587963</v>
      </c>
      <c r="C385" s="8">
        <v>5.0</v>
      </c>
      <c r="D385" s="8">
        <v>0.0</v>
      </c>
      <c r="E385" s="8" t="s">
        <v>592</v>
      </c>
      <c r="F385" s="8"/>
      <c r="G385" s="9" t="s">
        <v>593</v>
      </c>
      <c r="H385" s="10" t="s">
        <v>25</v>
      </c>
      <c r="I385" s="10" t="s">
        <v>38</v>
      </c>
      <c r="J385" s="10" t="s">
        <v>950</v>
      </c>
      <c r="K385" s="8"/>
      <c r="L385" s="8"/>
      <c r="M385" s="8"/>
      <c r="N385" s="8"/>
      <c r="O385" s="10" t="s">
        <v>28</v>
      </c>
      <c r="P385" s="13" t="s">
        <v>40</v>
      </c>
      <c r="Q385" s="11"/>
      <c r="R385" s="11"/>
      <c r="S385" s="13" t="s">
        <v>22</v>
      </c>
      <c r="T385" s="11"/>
    </row>
    <row r="386" ht="15.75" customHeight="1">
      <c r="A386" s="6" t="str">
        <f>HYPERLINK("https://devrant.com/rants/2445298","2445298")</f>
        <v>2445298</v>
      </c>
      <c r="B386" s="7">
        <v>43919.52966435185</v>
      </c>
      <c r="C386" s="8">
        <v>4.0</v>
      </c>
      <c r="D386" s="8">
        <v>1.0</v>
      </c>
      <c r="E386" s="8" t="s">
        <v>637</v>
      </c>
      <c r="F386" s="8"/>
      <c r="G386" s="9" t="s">
        <v>638</v>
      </c>
      <c r="H386" s="10" t="s">
        <v>25</v>
      </c>
      <c r="I386" s="10" t="s">
        <v>91</v>
      </c>
      <c r="J386" s="10" t="s">
        <v>319</v>
      </c>
      <c r="K386" s="10" t="s">
        <v>155</v>
      </c>
      <c r="L386" s="10" t="s">
        <v>81</v>
      </c>
      <c r="M386" s="10" t="s">
        <v>951</v>
      </c>
      <c r="N386" s="10"/>
      <c r="O386" s="10" t="s">
        <v>28</v>
      </c>
      <c r="P386" s="13" t="s">
        <v>29</v>
      </c>
      <c r="Q386" s="13" t="s">
        <v>41</v>
      </c>
      <c r="R386" s="11"/>
      <c r="S386" s="13" t="s">
        <v>22</v>
      </c>
      <c r="T386" s="11"/>
    </row>
    <row r="387" ht="15.75" customHeight="1">
      <c r="A387" s="6" t="str">
        <f>HYPERLINK("https://devrant.com/rants/2433822","2433822")</f>
        <v>2433822</v>
      </c>
      <c r="B387" s="7">
        <v>43907.06809027777</v>
      </c>
      <c r="C387" s="8">
        <v>4.0</v>
      </c>
      <c r="D387" s="8">
        <v>0.0</v>
      </c>
      <c r="E387" s="8" t="s">
        <v>639</v>
      </c>
      <c r="F387" s="8"/>
      <c r="G387" s="9" t="s">
        <v>640</v>
      </c>
      <c r="H387" s="10" t="s">
        <v>25</v>
      </c>
      <c r="I387" s="10" t="s">
        <v>91</v>
      </c>
      <c r="J387" s="10" t="s">
        <v>952</v>
      </c>
      <c r="K387" s="10" t="s">
        <v>953</v>
      </c>
      <c r="L387" s="10" t="s">
        <v>38</v>
      </c>
      <c r="M387" s="8"/>
      <c r="N387" s="8"/>
      <c r="O387" s="10" t="s">
        <v>60</v>
      </c>
      <c r="P387" s="13" t="s">
        <v>61</v>
      </c>
      <c r="Q387" s="11"/>
      <c r="R387" s="11"/>
      <c r="S387" s="13" t="s">
        <v>22</v>
      </c>
      <c r="T387" s="11"/>
    </row>
    <row r="388" ht="15.75" customHeight="1">
      <c r="A388" s="6" t="str">
        <f>HYPERLINK("https://devrant.com/rants/2440463","2440463")</f>
        <v>2440463</v>
      </c>
      <c r="B388" s="7">
        <v>43914.21673611111</v>
      </c>
      <c r="C388" s="8">
        <v>4.0</v>
      </c>
      <c r="D388" s="8">
        <v>5.0</v>
      </c>
      <c r="E388" s="8" t="s">
        <v>835</v>
      </c>
      <c r="F388" s="8"/>
      <c r="G388" s="9" t="s">
        <v>836</v>
      </c>
      <c r="H388" s="10" t="s">
        <v>25</v>
      </c>
      <c r="I388" s="10" t="s">
        <v>26</v>
      </c>
      <c r="J388" s="10" t="s">
        <v>91</v>
      </c>
      <c r="K388" s="8"/>
      <c r="L388" s="8"/>
      <c r="M388" s="8"/>
      <c r="N388" s="8"/>
      <c r="O388" s="10" t="s">
        <v>46</v>
      </c>
      <c r="P388" s="11"/>
      <c r="Q388" s="11"/>
      <c r="R388" s="11"/>
      <c r="S388" s="13" t="s">
        <v>22</v>
      </c>
      <c r="T388" s="11"/>
    </row>
    <row r="389" ht="15.75" customHeight="1">
      <c r="A389" s="6" t="str">
        <f>HYPERLINK("https://devrant.com/rants/2439990","2439990")</f>
        <v>2439990</v>
      </c>
      <c r="B389" s="7">
        <v>43913.68858796296</v>
      </c>
      <c r="C389" s="8">
        <v>4.0</v>
      </c>
      <c r="D389" s="8">
        <v>5.0</v>
      </c>
      <c r="E389" s="8" t="s">
        <v>622</v>
      </c>
      <c r="F389" s="8"/>
      <c r="G389" s="9" t="s">
        <v>623</v>
      </c>
      <c r="H389" s="10" t="s">
        <v>25</v>
      </c>
      <c r="I389" s="10" t="s">
        <v>38</v>
      </c>
      <c r="J389" s="10" t="s">
        <v>954</v>
      </c>
      <c r="K389" s="10" t="s">
        <v>955</v>
      </c>
      <c r="L389" s="8"/>
      <c r="M389" s="8"/>
      <c r="N389" s="8"/>
      <c r="O389" s="10" t="s">
        <v>28</v>
      </c>
      <c r="P389" s="13" t="s">
        <v>41</v>
      </c>
      <c r="Q389" s="13" t="s">
        <v>29</v>
      </c>
      <c r="R389" s="11"/>
      <c r="S389" s="13" t="s">
        <v>22</v>
      </c>
      <c r="T389" s="11"/>
    </row>
    <row r="390" ht="15.75" customHeight="1">
      <c r="A390" s="6" t="str">
        <f>HYPERLINK("https://devrant.com/rants/2440972","2440972")</f>
        <v>2440972</v>
      </c>
      <c r="B390" s="7">
        <v>43914.7094212963</v>
      </c>
      <c r="C390" s="8">
        <v>4.0</v>
      </c>
      <c r="D390" s="8">
        <v>1.0</v>
      </c>
      <c r="E390" s="8" t="s">
        <v>402</v>
      </c>
      <c r="F390" s="8"/>
      <c r="G390" s="9" t="s">
        <v>642</v>
      </c>
      <c r="H390" s="10" t="s">
        <v>25</v>
      </c>
      <c r="I390" s="10" t="s">
        <v>956</v>
      </c>
      <c r="J390" s="8"/>
      <c r="K390" s="8"/>
      <c r="L390" s="8"/>
      <c r="M390" s="8"/>
      <c r="N390" s="8"/>
      <c r="O390" s="10" t="s">
        <v>60</v>
      </c>
      <c r="P390" s="13" t="s">
        <v>61</v>
      </c>
      <c r="Q390" s="11"/>
      <c r="R390" s="11"/>
      <c r="S390" s="13" t="s">
        <v>22</v>
      </c>
      <c r="T390" s="11"/>
    </row>
    <row r="391" ht="15.75" customHeight="1">
      <c r="A391" s="6" t="str">
        <f>HYPERLINK("https://devrant.com/rants/2424399","2424399")</f>
        <v>2424399</v>
      </c>
      <c r="B391" s="7">
        <v>43895.869375</v>
      </c>
      <c r="C391" s="8">
        <v>3.0</v>
      </c>
      <c r="D391" s="8">
        <v>0.0</v>
      </c>
      <c r="E391" s="8" t="s">
        <v>843</v>
      </c>
      <c r="F391" s="8" t="s">
        <v>844</v>
      </c>
      <c r="G391" s="9" t="s">
        <v>845</v>
      </c>
      <c r="H391" s="10" t="s">
        <v>25</v>
      </c>
      <c r="I391" s="10" t="s">
        <v>26</v>
      </c>
      <c r="J391" s="10" t="s">
        <v>846</v>
      </c>
      <c r="K391" s="8"/>
      <c r="L391" s="8"/>
      <c r="M391" s="8"/>
      <c r="N391" s="8"/>
      <c r="O391" s="10" t="s">
        <v>28</v>
      </c>
      <c r="P391" s="11"/>
      <c r="Q391" s="11"/>
      <c r="R391" s="11"/>
      <c r="S391" s="13" t="s">
        <v>25</v>
      </c>
      <c r="T391" s="11"/>
    </row>
    <row r="392" ht="15.75" customHeight="1">
      <c r="A392" s="6" t="str">
        <f>HYPERLINK("https://devrant.com/rants/2453145","2453145")</f>
        <v>2453145</v>
      </c>
      <c r="B392" s="7">
        <v>43927.47328703704</v>
      </c>
      <c r="C392" s="8">
        <v>3.0</v>
      </c>
      <c r="D392" s="8">
        <v>2.0</v>
      </c>
      <c r="E392" s="8" t="s">
        <v>847</v>
      </c>
      <c r="F392" s="8"/>
      <c r="G392" s="9" t="s">
        <v>848</v>
      </c>
      <c r="H392" s="10" t="s">
        <v>25</v>
      </c>
      <c r="I392" s="10" t="s">
        <v>26</v>
      </c>
      <c r="J392" s="10" t="s">
        <v>957</v>
      </c>
      <c r="K392" s="8"/>
      <c r="L392" s="8"/>
      <c r="M392" s="8"/>
      <c r="N392" s="8"/>
      <c r="O392" s="10" t="s">
        <v>46</v>
      </c>
      <c r="P392" s="11"/>
      <c r="Q392" s="11"/>
      <c r="R392" s="11"/>
      <c r="S392" s="13" t="s">
        <v>25</v>
      </c>
      <c r="T392" s="11"/>
    </row>
    <row r="393" ht="15.75" customHeight="1">
      <c r="A393" s="6" t="str">
        <f>HYPERLINK("https://devrant.com/rants/2430220","2430220")</f>
        <v>2430220</v>
      </c>
      <c r="B393" s="7">
        <v>43902.89858796296</v>
      </c>
      <c r="C393" s="8">
        <v>3.0</v>
      </c>
      <c r="D393" s="8">
        <v>4.0</v>
      </c>
      <c r="E393" s="8" t="s">
        <v>837</v>
      </c>
      <c r="F393" s="8"/>
      <c r="G393" s="9" t="s">
        <v>838</v>
      </c>
      <c r="H393" s="10" t="s">
        <v>25</v>
      </c>
      <c r="I393" s="10" t="s">
        <v>958</v>
      </c>
      <c r="J393" s="10" t="s">
        <v>959</v>
      </c>
      <c r="K393" s="8"/>
      <c r="L393" s="8"/>
      <c r="M393" s="8"/>
      <c r="N393" s="8"/>
      <c r="O393" s="10" t="s">
        <v>28</v>
      </c>
      <c r="P393" s="13" t="s">
        <v>41</v>
      </c>
      <c r="Q393" s="11"/>
      <c r="R393" s="11"/>
      <c r="S393" s="13" t="s">
        <v>22</v>
      </c>
      <c r="T393" s="11"/>
    </row>
    <row r="394" ht="15.75" customHeight="1">
      <c r="A394" s="6" t="str">
        <f>HYPERLINK("https://devrant.com/rants/2447609","2447609")</f>
        <v>2447609</v>
      </c>
      <c r="B394" s="7">
        <v>43921.84600694444</v>
      </c>
      <c r="C394" s="8">
        <v>3.0</v>
      </c>
      <c r="D394" s="8">
        <v>3.0</v>
      </c>
      <c r="E394" s="8" t="s">
        <v>860</v>
      </c>
      <c r="F394" s="8"/>
      <c r="G394" s="9" t="s">
        <v>861</v>
      </c>
      <c r="H394" s="10" t="s">
        <v>25</v>
      </c>
      <c r="I394" s="10" t="s">
        <v>38</v>
      </c>
      <c r="J394" s="10" t="s">
        <v>960</v>
      </c>
      <c r="K394" s="10" t="s">
        <v>961</v>
      </c>
      <c r="L394" s="8"/>
      <c r="M394" s="8"/>
      <c r="N394" s="8"/>
      <c r="O394" s="10" t="s">
        <v>28</v>
      </c>
      <c r="P394" s="13" t="s">
        <v>40</v>
      </c>
      <c r="Q394" s="11"/>
      <c r="R394" s="11"/>
      <c r="S394" s="13" t="s">
        <v>22</v>
      </c>
      <c r="T394" s="11"/>
    </row>
    <row r="395" ht="15.75" customHeight="1">
      <c r="A395" s="6" t="str">
        <f>HYPERLINK("https://devrant.com/rants/2439188","2439188")</f>
        <v>2439188</v>
      </c>
      <c r="B395" s="7">
        <v>43912.61512731481</v>
      </c>
      <c r="C395" s="8">
        <v>3.0</v>
      </c>
      <c r="D395" s="8">
        <v>7.0</v>
      </c>
      <c r="E395" s="8" t="s">
        <v>654</v>
      </c>
      <c r="F395" s="8"/>
      <c r="G395" s="9" t="s">
        <v>655</v>
      </c>
      <c r="H395" s="10" t="s">
        <v>25</v>
      </c>
      <c r="I395" s="10" t="s">
        <v>857</v>
      </c>
      <c r="J395" s="10" t="s">
        <v>91</v>
      </c>
      <c r="K395" s="8"/>
      <c r="L395" s="8"/>
      <c r="M395" s="8"/>
      <c r="N395" s="8"/>
      <c r="O395" s="10" t="s">
        <v>60</v>
      </c>
      <c r="P395" s="13" t="s">
        <v>61</v>
      </c>
      <c r="Q395" s="11"/>
      <c r="R395" s="11"/>
      <c r="S395" s="13" t="s">
        <v>22</v>
      </c>
      <c r="T395" s="11"/>
    </row>
    <row r="396" ht="15.75" customHeight="1">
      <c r="A396" s="6" t="str">
        <f>HYPERLINK("https://devrant.com/rants/2441099","2441099")</f>
        <v>2441099</v>
      </c>
      <c r="B396" s="7">
        <v>43914.87693287037</v>
      </c>
      <c r="C396" s="8">
        <v>3.0</v>
      </c>
      <c r="D396" s="8">
        <v>10.0</v>
      </c>
      <c r="E396" s="8" t="s">
        <v>209</v>
      </c>
      <c r="F396" s="8"/>
      <c r="G396" s="9" t="s">
        <v>859</v>
      </c>
      <c r="H396" s="10" t="s">
        <v>25</v>
      </c>
      <c r="I396" s="10" t="s">
        <v>962</v>
      </c>
      <c r="J396" s="10" t="s">
        <v>91</v>
      </c>
      <c r="K396" s="8"/>
      <c r="L396" s="8"/>
      <c r="M396" s="8"/>
      <c r="N396" s="8"/>
      <c r="O396" s="10" t="s">
        <v>46</v>
      </c>
      <c r="P396" s="11"/>
      <c r="Q396" s="11"/>
      <c r="R396" s="11"/>
      <c r="S396" s="13" t="s">
        <v>22</v>
      </c>
      <c r="T396" s="11"/>
    </row>
    <row r="397" ht="15.75" customHeight="1">
      <c r="A397" s="6" t="str">
        <f>HYPERLINK("https://devrant.com/rants/2431676","2431676")</f>
        <v>2431676</v>
      </c>
      <c r="B397" s="7">
        <v>43904.51957175926</v>
      </c>
      <c r="C397" s="8">
        <v>3.0</v>
      </c>
      <c r="D397" s="8">
        <v>1.0</v>
      </c>
      <c r="E397" s="8" t="s">
        <v>853</v>
      </c>
      <c r="F397" s="8"/>
      <c r="G397" s="9" t="s">
        <v>854</v>
      </c>
      <c r="H397" s="10" t="s">
        <v>22</v>
      </c>
      <c r="I397" s="8"/>
      <c r="J397" s="8"/>
      <c r="K397" s="8"/>
      <c r="L397" s="8"/>
      <c r="M397" s="8"/>
      <c r="N397" s="8"/>
      <c r="O397" s="8"/>
      <c r="P397" s="11"/>
      <c r="Q397" s="11"/>
      <c r="R397" s="11"/>
      <c r="S397" s="11"/>
      <c r="T397" s="11"/>
    </row>
    <row r="398" ht="15.75" customHeight="1">
      <c r="A398" s="6" t="str">
        <f>HYPERLINK("https://devrant.com/rants/2459792","2459792")</f>
        <v>2459792</v>
      </c>
      <c r="B398" s="7">
        <v>43933.9978125</v>
      </c>
      <c r="C398" s="8">
        <v>3.0</v>
      </c>
      <c r="D398" s="8">
        <v>24.0</v>
      </c>
      <c r="E398" s="8" t="s">
        <v>840</v>
      </c>
      <c r="F398" s="8"/>
      <c r="G398" s="9" t="s">
        <v>841</v>
      </c>
      <c r="H398" s="10" t="s">
        <v>22</v>
      </c>
      <c r="I398" s="8"/>
      <c r="J398" s="8"/>
      <c r="K398" s="8"/>
      <c r="L398" s="8"/>
      <c r="M398" s="8"/>
      <c r="N398" s="8"/>
      <c r="O398" s="8"/>
      <c r="P398" s="11"/>
      <c r="Q398" s="11"/>
      <c r="R398" s="11"/>
      <c r="S398" s="11"/>
      <c r="T398" s="11"/>
    </row>
    <row r="399" ht="15.75" customHeight="1">
      <c r="A399" s="6" t="str">
        <f>HYPERLINK("https://devrant.com/rants/2433878","2433878")</f>
        <v>2433878</v>
      </c>
      <c r="B399" s="7">
        <v>43907.13827546296</v>
      </c>
      <c r="C399" s="8">
        <v>2.0</v>
      </c>
      <c r="D399" s="8">
        <v>8.0</v>
      </c>
      <c r="E399" s="8" t="s">
        <v>662</v>
      </c>
      <c r="F399" s="8"/>
      <c r="G399" s="9" t="s">
        <v>663</v>
      </c>
      <c r="H399" s="10" t="s">
        <v>22</v>
      </c>
      <c r="I399" s="8"/>
      <c r="J399" s="8"/>
      <c r="K399" s="8"/>
      <c r="L399" s="8"/>
      <c r="M399" s="8"/>
      <c r="N399" s="8"/>
      <c r="O399" s="8"/>
      <c r="P399" s="11"/>
      <c r="Q399" s="11"/>
      <c r="R399" s="11"/>
      <c r="S399" s="11"/>
      <c r="T399" s="11"/>
    </row>
    <row r="400" ht="15.75" customHeight="1">
      <c r="A400" s="6" t="str">
        <f>HYPERLINK("https://devrant.com/rants/2455258","2455258")</f>
        <v>2455258</v>
      </c>
      <c r="B400" s="7">
        <v>43929.70791666667</v>
      </c>
      <c r="C400" s="8">
        <v>2.0</v>
      </c>
      <c r="D400" s="8">
        <v>2.0</v>
      </c>
      <c r="E400" s="8" t="s">
        <v>315</v>
      </c>
      <c r="F400" s="8"/>
      <c r="G400" s="9" t="s">
        <v>316</v>
      </c>
      <c r="H400" s="10" t="s">
        <v>22</v>
      </c>
      <c r="I400" s="8"/>
      <c r="J400" s="8"/>
      <c r="K400" s="8"/>
      <c r="L400" s="8"/>
      <c r="M400" s="8"/>
      <c r="N400" s="8"/>
      <c r="O400" s="8"/>
      <c r="P400" s="11"/>
      <c r="Q400" s="11"/>
      <c r="R400" s="11"/>
      <c r="S400" s="11"/>
      <c r="T400" s="11"/>
    </row>
    <row r="401" ht="15.75" customHeight="1">
      <c r="A401" s="6" t="str">
        <f>HYPERLINK("https://devrant.com/rants/2433290","2433290")</f>
        <v>2433290</v>
      </c>
      <c r="B401" s="7">
        <v>43906.48364583333</v>
      </c>
      <c r="C401" s="8">
        <v>2.0</v>
      </c>
      <c r="D401" s="8">
        <v>0.0</v>
      </c>
      <c r="E401" s="8" t="s">
        <v>670</v>
      </c>
      <c r="F401" s="8" t="s">
        <v>671</v>
      </c>
      <c r="G401" s="9" t="s">
        <v>672</v>
      </c>
      <c r="H401" s="10" t="s">
        <v>22</v>
      </c>
      <c r="I401" s="8"/>
      <c r="J401" s="8"/>
      <c r="K401" s="8"/>
      <c r="L401" s="8"/>
      <c r="M401" s="8"/>
      <c r="N401" s="8"/>
      <c r="O401" s="8"/>
      <c r="P401" s="11"/>
      <c r="Q401" s="11"/>
      <c r="R401" s="11"/>
      <c r="S401" s="11"/>
      <c r="T401" s="11"/>
    </row>
    <row r="402" ht="15.75" customHeight="1">
      <c r="A402" s="6" t="str">
        <f>HYPERLINK("https://devrant.com/rants/2453123","2453123")</f>
        <v>2453123</v>
      </c>
      <c r="B402" s="7">
        <v>43927.46056712963</v>
      </c>
      <c r="C402" s="8">
        <v>2.0</v>
      </c>
      <c r="D402" s="8">
        <v>2.0</v>
      </c>
      <c r="E402" s="8" t="s">
        <v>863</v>
      </c>
      <c r="F402" s="8"/>
      <c r="G402" s="9" t="s">
        <v>864</v>
      </c>
      <c r="H402" s="10" t="s">
        <v>25</v>
      </c>
      <c r="I402" s="10" t="s">
        <v>905</v>
      </c>
      <c r="J402" s="10" t="s">
        <v>891</v>
      </c>
      <c r="K402" s="8"/>
      <c r="L402" s="8"/>
      <c r="M402" s="8"/>
      <c r="N402" s="8"/>
      <c r="O402" s="10" t="s">
        <v>28</v>
      </c>
      <c r="P402" s="13" t="s">
        <v>29</v>
      </c>
      <c r="Q402" s="11"/>
      <c r="R402" s="11"/>
      <c r="S402" s="13" t="s">
        <v>22</v>
      </c>
      <c r="T402" s="11"/>
    </row>
    <row r="403" ht="15.75" customHeight="1">
      <c r="A403" s="6" t="str">
        <f>HYPERLINK("https://devrant.com/rants/2434710","2434710")</f>
        <v>2434710</v>
      </c>
      <c r="B403" s="7">
        <v>43907.63224537037</v>
      </c>
      <c r="C403" s="8">
        <v>2.0</v>
      </c>
      <c r="D403" s="8">
        <v>10.0</v>
      </c>
      <c r="E403" s="8" t="s">
        <v>321</v>
      </c>
      <c r="F403" s="8" t="s">
        <v>322</v>
      </c>
      <c r="G403" s="9" t="s">
        <v>323</v>
      </c>
      <c r="H403" s="10" t="s">
        <v>22</v>
      </c>
      <c r="I403" s="8"/>
      <c r="J403" s="8"/>
      <c r="K403" s="8"/>
      <c r="L403" s="8"/>
      <c r="M403" s="8"/>
      <c r="N403" s="8"/>
      <c r="O403" s="8"/>
      <c r="P403" s="11"/>
      <c r="Q403" s="11"/>
      <c r="R403" s="11"/>
      <c r="S403" s="11"/>
      <c r="T403" s="11"/>
    </row>
    <row r="404" ht="15.75" customHeight="1">
      <c r="A404" s="6" t="str">
        <f>HYPERLINK("https://devrant.com/rants/2454607","2454607")</f>
        <v>2454607</v>
      </c>
      <c r="B404" s="7">
        <v>43929.03398148148</v>
      </c>
      <c r="C404" s="8">
        <v>2.0</v>
      </c>
      <c r="D404" s="8">
        <v>8.0</v>
      </c>
      <c r="E404" s="8" t="s">
        <v>866</v>
      </c>
      <c r="F404" s="8"/>
      <c r="G404" s="9" t="s">
        <v>867</v>
      </c>
      <c r="H404" s="10" t="s">
        <v>22</v>
      </c>
      <c r="I404" s="8"/>
      <c r="J404" s="8"/>
      <c r="K404" s="8"/>
      <c r="L404" s="8"/>
      <c r="M404" s="8"/>
      <c r="N404" s="8"/>
      <c r="O404" s="8"/>
      <c r="P404" s="11"/>
      <c r="Q404" s="11"/>
      <c r="R404" s="11"/>
      <c r="S404" s="11"/>
      <c r="T404" s="11"/>
    </row>
    <row r="405" ht="15.75" customHeight="1">
      <c r="A405" s="6" t="str">
        <f>HYPERLINK("https://devrant.com/rants/2444247","2444247")</f>
        <v>2444247</v>
      </c>
      <c r="B405" s="7">
        <v>43918.33462962963</v>
      </c>
      <c r="C405" s="8">
        <v>2.0</v>
      </c>
      <c r="D405" s="8">
        <v>5.0</v>
      </c>
      <c r="E405" s="8" t="s">
        <v>878</v>
      </c>
      <c r="F405" s="8"/>
      <c r="G405" s="9" t="s">
        <v>879</v>
      </c>
      <c r="H405" s="10" t="s">
        <v>25</v>
      </c>
      <c r="I405" s="10" t="s">
        <v>880</v>
      </c>
      <c r="J405" s="8"/>
      <c r="K405" s="8"/>
      <c r="L405" s="8"/>
      <c r="M405" s="8"/>
      <c r="N405" s="8"/>
      <c r="O405" s="10" t="s">
        <v>46</v>
      </c>
      <c r="P405" s="11"/>
      <c r="Q405" s="11"/>
      <c r="R405" s="11"/>
      <c r="S405" s="13" t="s">
        <v>22</v>
      </c>
      <c r="T405" s="11"/>
    </row>
    <row r="406" ht="15.75" customHeight="1">
      <c r="A406" s="6" t="str">
        <f>HYPERLINK("https://devrant.com/rants/2428980","2428980")</f>
        <v>2428980</v>
      </c>
      <c r="B406" s="7">
        <v>43901.60712962963</v>
      </c>
      <c r="C406" s="8">
        <v>1.0</v>
      </c>
      <c r="D406" s="8">
        <v>0.0</v>
      </c>
      <c r="E406" s="8" t="s">
        <v>138</v>
      </c>
      <c r="F406" s="8"/>
      <c r="G406" s="9" t="s">
        <v>887</v>
      </c>
      <c r="H406" s="10" t="s">
        <v>22</v>
      </c>
      <c r="I406" s="8"/>
      <c r="J406" s="8"/>
      <c r="K406" s="8"/>
      <c r="L406" s="8"/>
      <c r="M406" s="8"/>
      <c r="N406" s="8"/>
      <c r="O406" s="8"/>
      <c r="P406" s="11"/>
      <c r="Q406" s="11"/>
      <c r="R406" s="11"/>
      <c r="S406" s="11"/>
      <c r="T406" s="11"/>
    </row>
    <row r="407" ht="15.75" customHeight="1">
      <c r="A407" s="6" t="str">
        <f>HYPERLINK("https://devrant.com/rants/2443626","2443626")</f>
        <v>2443626</v>
      </c>
      <c r="B407" s="7">
        <v>43917.64846064815</v>
      </c>
      <c r="C407" s="8">
        <v>1.0</v>
      </c>
      <c r="D407" s="8">
        <v>0.0</v>
      </c>
      <c r="E407" s="8" t="s">
        <v>881</v>
      </c>
      <c r="F407" s="8"/>
      <c r="G407" s="9" t="s">
        <v>882</v>
      </c>
      <c r="H407" s="10" t="s">
        <v>22</v>
      </c>
      <c r="I407" s="8"/>
      <c r="J407" s="8"/>
      <c r="K407" s="8"/>
      <c r="L407" s="8"/>
      <c r="M407" s="8"/>
      <c r="N407" s="8"/>
      <c r="O407" s="8"/>
      <c r="P407" s="11"/>
      <c r="Q407" s="11"/>
      <c r="R407" s="11"/>
      <c r="S407" s="11"/>
      <c r="T407" s="11"/>
    </row>
    <row r="408" ht="15.75" customHeight="1">
      <c r="A408" s="6" t="str">
        <f>HYPERLINK("https://devrant.com/rants/2442565","2442565")</f>
        <v>2442565</v>
      </c>
      <c r="B408" s="7">
        <v>43916.5340162037</v>
      </c>
      <c r="C408" s="8">
        <v>1.0</v>
      </c>
      <c r="D408" s="8">
        <v>7.0</v>
      </c>
      <c r="E408" s="8" t="s">
        <v>885</v>
      </c>
      <c r="F408" s="8"/>
      <c r="G408" s="9" t="s">
        <v>886</v>
      </c>
      <c r="H408" s="10" t="s">
        <v>25</v>
      </c>
      <c r="I408" s="10" t="s">
        <v>319</v>
      </c>
      <c r="J408" s="8"/>
      <c r="K408" s="8"/>
      <c r="L408" s="8"/>
      <c r="M408" s="8"/>
      <c r="N408" s="8"/>
      <c r="O408" s="10" t="s">
        <v>46</v>
      </c>
      <c r="P408" s="13" t="s">
        <v>41</v>
      </c>
      <c r="Q408" s="11"/>
      <c r="R408" s="11"/>
      <c r="S408" s="13" t="s">
        <v>22</v>
      </c>
      <c r="T408" s="11"/>
    </row>
    <row r="409" ht="15.75" customHeight="1">
      <c r="A409" s="6" t="str">
        <f>HYPERLINK("https://devrant.com/rants/2445937","2445937")</f>
        <v>2445937</v>
      </c>
      <c r="B409" s="7">
        <v>43920.35748842593</v>
      </c>
      <c r="C409" s="8">
        <v>1.0</v>
      </c>
      <c r="D409" s="8">
        <v>4.0</v>
      </c>
      <c r="E409" s="8" t="s">
        <v>340</v>
      </c>
      <c r="F409" s="8" t="s">
        <v>341</v>
      </c>
      <c r="G409" s="9" t="s">
        <v>342</v>
      </c>
      <c r="H409" s="10" t="s">
        <v>22</v>
      </c>
      <c r="I409" s="8"/>
      <c r="J409" s="8"/>
      <c r="K409" s="8"/>
      <c r="L409" s="8"/>
      <c r="M409" s="8"/>
      <c r="N409" s="8"/>
      <c r="O409" s="8"/>
      <c r="P409" s="11"/>
      <c r="Q409" s="11"/>
      <c r="R409" s="11"/>
      <c r="S409" s="11"/>
      <c r="T409" s="11"/>
    </row>
    <row r="410" ht="15.75" customHeight="1">
      <c r="A410" s="6" t="str">
        <f>HYPERLINK("https://devrant.com/rants/2433930","2433930")</f>
        <v>2433930</v>
      </c>
      <c r="B410" s="7">
        <v>43907.18623842593</v>
      </c>
      <c r="C410" s="8">
        <v>0.0</v>
      </c>
      <c r="D410" s="8">
        <v>0.0</v>
      </c>
      <c r="E410" s="8" t="s">
        <v>371</v>
      </c>
      <c r="F410" s="8"/>
      <c r="G410" s="9" t="s">
        <v>372</v>
      </c>
      <c r="H410" s="10" t="s">
        <v>25</v>
      </c>
      <c r="I410" s="10" t="s">
        <v>896</v>
      </c>
      <c r="J410" s="10" t="s">
        <v>963</v>
      </c>
      <c r="K410" s="8"/>
      <c r="L410" s="8"/>
      <c r="M410" s="8"/>
      <c r="N410" s="8"/>
      <c r="O410" s="10" t="s">
        <v>28</v>
      </c>
      <c r="P410" s="13" t="s">
        <v>41</v>
      </c>
      <c r="Q410" s="11"/>
      <c r="R410" s="11"/>
      <c r="S410" s="13" t="s">
        <v>22</v>
      </c>
      <c r="T410" s="11"/>
    </row>
    <row r="411" ht="15.75" customHeight="1">
      <c r="A411" s="6" t="str">
        <f>HYPERLINK("https://devrant.com/rants/2433031","2433031")</f>
        <v>2433031</v>
      </c>
      <c r="B411" s="7">
        <v>43906.22694444445</v>
      </c>
      <c r="C411" s="8">
        <v>0.0</v>
      </c>
      <c r="D411" s="8">
        <v>2.0</v>
      </c>
      <c r="E411" s="8" t="s">
        <v>897</v>
      </c>
      <c r="F411" s="8"/>
      <c r="G411" s="9" t="s">
        <v>898</v>
      </c>
      <c r="H411" s="10" t="s">
        <v>22</v>
      </c>
      <c r="I411" s="8"/>
      <c r="J411" s="8"/>
      <c r="K411" s="8"/>
      <c r="L411" s="8"/>
      <c r="M411" s="8"/>
      <c r="N411" s="8"/>
      <c r="O411" s="8"/>
      <c r="P411" s="11"/>
      <c r="Q411" s="11"/>
      <c r="R411" s="11"/>
      <c r="S411" s="11"/>
      <c r="T411" s="11"/>
    </row>
    <row r="412" ht="15.75" customHeight="1">
      <c r="A412" s="6" t="str">
        <f>HYPERLINK("https://devrant.com/rants/2458000","2458000")</f>
        <v>2458000</v>
      </c>
      <c r="B412" s="7">
        <v>43932.4940162037</v>
      </c>
      <c r="C412" s="8">
        <v>0.0</v>
      </c>
      <c r="D412" s="8">
        <v>12.0</v>
      </c>
      <c r="E412" s="8" t="s">
        <v>901</v>
      </c>
      <c r="F412" s="8"/>
      <c r="G412" s="9" t="s">
        <v>902</v>
      </c>
      <c r="H412" s="10" t="s">
        <v>22</v>
      </c>
      <c r="I412" s="8"/>
      <c r="J412" s="8"/>
      <c r="K412" s="8"/>
      <c r="L412" s="8"/>
      <c r="M412" s="8"/>
      <c r="N412" s="8"/>
      <c r="O412" s="8"/>
      <c r="P412" s="11"/>
      <c r="Q412" s="11"/>
      <c r="R412" s="11"/>
      <c r="S412" s="11"/>
      <c r="T412" s="11"/>
    </row>
    <row r="413" ht="15.75" customHeight="1">
      <c r="A413" s="6" t="str">
        <f>HYPERLINK("https://devrant.com/rants/2433748","2433748")</f>
        <v>2433748</v>
      </c>
      <c r="B413" s="7">
        <v>43906.94033564815</v>
      </c>
      <c r="C413" s="8">
        <v>0.0</v>
      </c>
      <c r="D413" s="8">
        <v>0.0</v>
      </c>
      <c r="E413" s="8" t="s">
        <v>20</v>
      </c>
      <c r="F413" s="8"/>
      <c r="G413" s="9" t="s">
        <v>904</v>
      </c>
      <c r="H413" s="10" t="s">
        <v>25</v>
      </c>
      <c r="I413" s="10" t="s">
        <v>905</v>
      </c>
      <c r="J413" s="8"/>
      <c r="K413" s="8"/>
      <c r="L413" s="8"/>
      <c r="M413" s="8"/>
      <c r="N413" s="8"/>
      <c r="O413" s="10" t="s">
        <v>28</v>
      </c>
      <c r="P413" s="13" t="s">
        <v>29</v>
      </c>
      <c r="Q413" s="11"/>
      <c r="R413" s="11"/>
      <c r="S413" s="13" t="s">
        <v>22</v>
      </c>
      <c r="T413" s="11"/>
    </row>
    <row r="414" ht="15.75" customHeight="1">
      <c r="A414" s="6" t="str">
        <f>HYPERLINK("https://devrant.com/rants/2432178","2432178")</f>
        <v>2432178</v>
      </c>
      <c r="B414" s="7">
        <v>43905.32920138889</v>
      </c>
      <c r="C414" s="8">
        <v>0.0</v>
      </c>
      <c r="D414" s="8">
        <v>3.0</v>
      </c>
      <c r="E414" s="8" t="s">
        <v>889</v>
      </c>
      <c r="F414" s="8"/>
      <c r="G414" s="9" t="s">
        <v>890</v>
      </c>
      <c r="H414" s="10" t="s">
        <v>22</v>
      </c>
      <c r="I414" s="8"/>
      <c r="J414" s="8"/>
      <c r="K414" s="8"/>
      <c r="L414" s="8"/>
      <c r="M414" s="8"/>
      <c r="N414" s="8"/>
      <c r="O414" s="8"/>
      <c r="P414" s="11"/>
      <c r="Q414" s="11"/>
      <c r="R414" s="11"/>
      <c r="S414" s="11"/>
      <c r="T414" s="11"/>
    </row>
    <row r="415" ht="15.75" customHeight="1">
      <c r="A415" s="6" t="str">
        <f>HYPERLINK("https://devrant.com/rants/2438510","2438510")</f>
        <v>2438510</v>
      </c>
      <c r="B415" s="7">
        <v>43911.6370949074</v>
      </c>
      <c r="C415" s="8">
        <v>106.0</v>
      </c>
      <c r="D415" s="8">
        <v>17.0</v>
      </c>
      <c r="E415" s="8" t="s">
        <v>20</v>
      </c>
      <c r="F415" s="8"/>
      <c r="G415" s="9" t="s">
        <v>21</v>
      </c>
      <c r="H415" s="10" t="s">
        <v>25</v>
      </c>
      <c r="I415" s="10" t="s">
        <v>964</v>
      </c>
      <c r="J415" s="10" t="s">
        <v>965</v>
      </c>
      <c r="K415" s="8"/>
      <c r="L415" s="8"/>
      <c r="M415" s="8"/>
      <c r="N415" s="8"/>
      <c r="O415" s="10" t="s">
        <v>28</v>
      </c>
      <c r="P415" s="13" t="s">
        <v>29</v>
      </c>
      <c r="Q415" s="11"/>
      <c r="R415" s="11"/>
      <c r="S415" s="13" t="s">
        <v>22</v>
      </c>
      <c r="T415" s="11"/>
    </row>
    <row r="416" ht="15.75" customHeight="1">
      <c r="A416" s="6" t="str">
        <f>HYPERLINK("https://devrant.com/rants/2434988","2434988")</f>
        <v>2434988</v>
      </c>
      <c r="B416" s="7">
        <v>43907.86665509259</v>
      </c>
      <c r="C416" s="8">
        <v>93.0</v>
      </c>
      <c r="D416" s="8">
        <v>1.0</v>
      </c>
      <c r="E416" s="8" t="s">
        <v>26</v>
      </c>
      <c r="F416" s="8" t="s">
        <v>966</v>
      </c>
      <c r="G416" s="9" t="s">
        <v>967</v>
      </c>
      <c r="H416" s="10" t="s">
        <v>25</v>
      </c>
      <c r="I416" s="10" t="s">
        <v>968</v>
      </c>
      <c r="J416" s="10" t="s">
        <v>969</v>
      </c>
      <c r="K416" s="8"/>
      <c r="L416" s="8"/>
      <c r="M416" s="8"/>
      <c r="N416" s="8"/>
      <c r="O416" s="10" t="s">
        <v>60</v>
      </c>
      <c r="P416" s="13" t="s">
        <v>61</v>
      </c>
      <c r="Q416" s="11"/>
      <c r="R416" s="11"/>
      <c r="S416" s="13" t="s">
        <v>22</v>
      </c>
      <c r="T416" s="11"/>
    </row>
    <row r="417" ht="15.75" customHeight="1">
      <c r="A417" s="6" t="str">
        <f>HYPERLINK("https://devrant.com/rants/2427055","2427055")</f>
        <v>2427055</v>
      </c>
      <c r="B417" s="7">
        <v>43899.53650462963</v>
      </c>
      <c r="C417" s="8">
        <v>60.0</v>
      </c>
      <c r="D417" s="8">
        <v>28.0</v>
      </c>
      <c r="E417" s="8" t="s">
        <v>138</v>
      </c>
      <c r="F417" s="8"/>
      <c r="G417" s="9" t="s">
        <v>970</v>
      </c>
      <c r="H417" s="10" t="s">
        <v>25</v>
      </c>
      <c r="I417" s="10" t="s">
        <v>38</v>
      </c>
      <c r="J417" s="10" t="s">
        <v>652</v>
      </c>
      <c r="K417" s="10" t="s">
        <v>797</v>
      </c>
      <c r="L417" s="10" t="s">
        <v>376</v>
      </c>
      <c r="M417" s="8"/>
      <c r="N417" s="8"/>
      <c r="O417" s="10" t="s">
        <v>60</v>
      </c>
      <c r="P417" s="13" t="s">
        <v>61</v>
      </c>
      <c r="Q417" s="11"/>
      <c r="R417" s="11"/>
      <c r="S417" s="13" t="s">
        <v>25</v>
      </c>
      <c r="T417" s="11"/>
    </row>
    <row r="418" ht="15.75" customHeight="1">
      <c r="A418" s="6" t="str">
        <f>HYPERLINK("https://devrant.com/rants/2429987","2429987")</f>
        <v>2429987</v>
      </c>
      <c r="B418" s="7">
        <v>43902.60777777778</v>
      </c>
      <c r="C418" s="8">
        <v>59.0</v>
      </c>
      <c r="D418" s="8">
        <v>6.0</v>
      </c>
      <c r="E418" s="8" t="s">
        <v>390</v>
      </c>
      <c r="F418" s="8"/>
      <c r="G418" s="9" t="s">
        <v>391</v>
      </c>
      <c r="H418" s="10" t="s">
        <v>25</v>
      </c>
      <c r="I418" s="10" t="s">
        <v>971</v>
      </c>
      <c r="J418" s="10" t="s">
        <v>624</v>
      </c>
      <c r="K418" s="8"/>
      <c r="L418" s="8"/>
      <c r="M418" s="8"/>
      <c r="N418" s="8"/>
      <c r="O418" s="10" t="s">
        <v>60</v>
      </c>
      <c r="P418" s="13" t="s">
        <v>40</v>
      </c>
      <c r="Q418" s="11"/>
      <c r="R418" s="11"/>
      <c r="S418" s="13" t="s">
        <v>25</v>
      </c>
      <c r="T418" s="11"/>
    </row>
    <row r="419" ht="15.75" customHeight="1">
      <c r="A419" s="6" t="str">
        <f>HYPERLINK("https://devrant.com/rants/2442179","2442179")</f>
        <v>2442179</v>
      </c>
      <c r="B419" s="7">
        <v>43916.15292824074</v>
      </c>
      <c r="C419" s="8">
        <v>37.0</v>
      </c>
      <c r="D419" s="8">
        <v>2.0</v>
      </c>
      <c r="E419" s="8" t="s">
        <v>20</v>
      </c>
      <c r="F419" s="8"/>
      <c r="G419" s="9" t="s">
        <v>972</v>
      </c>
      <c r="H419" s="10" t="s">
        <v>25</v>
      </c>
      <c r="I419" s="10" t="s">
        <v>973</v>
      </c>
      <c r="J419" s="10" t="s">
        <v>880</v>
      </c>
      <c r="K419" s="8"/>
      <c r="L419" s="8"/>
      <c r="M419" s="8"/>
      <c r="N419" s="8"/>
      <c r="O419" s="10" t="s">
        <v>28</v>
      </c>
      <c r="P419" s="13" t="s">
        <v>29</v>
      </c>
      <c r="Q419" s="11"/>
      <c r="R419" s="11"/>
      <c r="S419" s="13" t="s">
        <v>22</v>
      </c>
      <c r="T419" s="11"/>
    </row>
    <row r="420" ht="15.75" customHeight="1">
      <c r="A420" s="6" t="str">
        <f>HYPERLINK("https://devrant.com/rants/2450981","2450981")</f>
        <v>2450981</v>
      </c>
      <c r="B420" s="7">
        <v>43925.13861111111</v>
      </c>
      <c r="C420" s="8">
        <v>27.0</v>
      </c>
      <c r="D420" s="8">
        <v>53.0</v>
      </c>
      <c r="E420" s="8" t="s">
        <v>20</v>
      </c>
      <c r="F420" s="8" t="s">
        <v>974</v>
      </c>
      <c r="G420" s="9" t="s">
        <v>975</v>
      </c>
      <c r="H420" s="10" t="s">
        <v>25</v>
      </c>
      <c r="I420" s="10" t="s">
        <v>976</v>
      </c>
      <c r="J420" s="10" t="s">
        <v>977</v>
      </c>
      <c r="K420" s="10" t="s">
        <v>978</v>
      </c>
      <c r="L420" s="8"/>
      <c r="M420" s="8"/>
      <c r="N420" s="8"/>
      <c r="O420" s="10" t="s">
        <v>28</v>
      </c>
      <c r="P420" s="13" t="s">
        <v>41</v>
      </c>
      <c r="Q420" s="13" t="s">
        <v>29</v>
      </c>
      <c r="R420" s="11"/>
      <c r="S420" s="13" t="s">
        <v>22</v>
      </c>
      <c r="T420" s="11"/>
    </row>
    <row r="421" ht="15.75" customHeight="1">
      <c r="A421" s="6" t="str">
        <f>HYPERLINK("https://devrant.com/rants/2441045","2441045")</f>
        <v>2441045</v>
      </c>
      <c r="B421" s="7">
        <v>43914.8012962963</v>
      </c>
      <c r="C421" s="8">
        <v>25.0</v>
      </c>
      <c r="D421" s="8">
        <v>6.0</v>
      </c>
      <c r="E421" s="8" t="s">
        <v>20</v>
      </c>
      <c r="F421" s="8"/>
      <c r="G421" s="9" t="s">
        <v>708</v>
      </c>
      <c r="H421" s="10" t="s">
        <v>25</v>
      </c>
      <c r="I421" s="10" t="s">
        <v>964</v>
      </c>
      <c r="J421" s="10" t="s">
        <v>969</v>
      </c>
      <c r="K421" s="10" t="s">
        <v>979</v>
      </c>
      <c r="L421" s="8"/>
      <c r="M421" s="8"/>
      <c r="N421" s="8"/>
      <c r="O421" s="10" t="s">
        <v>28</v>
      </c>
      <c r="P421" s="13" t="s">
        <v>29</v>
      </c>
      <c r="Q421" s="11"/>
      <c r="R421" s="11"/>
      <c r="S421" s="13" t="s">
        <v>22</v>
      </c>
      <c r="T421" s="11"/>
    </row>
    <row r="422" ht="15.75" customHeight="1">
      <c r="A422" s="6" t="str">
        <f>HYPERLINK("https://devrant.com/rants/2456576","2456576")</f>
        <v>2456576</v>
      </c>
      <c r="B422" s="7">
        <v>43930.93236111111</v>
      </c>
      <c r="C422" s="8">
        <v>23.0</v>
      </c>
      <c r="D422" s="8">
        <v>9.0</v>
      </c>
      <c r="E422" s="8" t="s">
        <v>980</v>
      </c>
      <c r="F422" s="8"/>
      <c r="G422" s="9" t="s">
        <v>981</v>
      </c>
      <c r="H422" s="10" t="s">
        <v>25</v>
      </c>
      <c r="I422" s="10" t="s">
        <v>982</v>
      </c>
      <c r="J422" s="10" t="s">
        <v>880</v>
      </c>
      <c r="K422" s="10" t="s">
        <v>876</v>
      </c>
      <c r="L422" s="8"/>
      <c r="M422" s="8"/>
      <c r="N422" s="8"/>
      <c r="O422" s="10" t="s">
        <v>60</v>
      </c>
      <c r="P422" s="13" t="s">
        <v>61</v>
      </c>
      <c r="Q422" s="11"/>
      <c r="R422" s="11"/>
      <c r="S422" s="13" t="s">
        <v>22</v>
      </c>
      <c r="T422" s="11"/>
    </row>
    <row r="423" ht="15.75" customHeight="1">
      <c r="A423" s="6" t="str">
        <f>HYPERLINK("https://devrant.com/rants/2441046","2441046")</f>
        <v>2441046</v>
      </c>
      <c r="B423" s="7">
        <v>43914.80237268518</v>
      </c>
      <c r="C423" s="8">
        <v>18.0</v>
      </c>
      <c r="D423" s="8">
        <v>5.0</v>
      </c>
      <c r="E423" s="8" t="s">
        <v>117</v>
      </c>
      <c r="F423" s="8" t="s">
        <v>118</v>
      </c>
      <c r="G423" s="9" t="s">
        <v>119</v>
      </c>
      <c r="H423" s="10" t="s">
        <v>25</v>
      </c>
      <c r="I423" s="10" t="s">
        <v>982</v>
      </c>
      <c r="J423" s="10" t="s">
        <v>876</v>
      </c>
      <c r="K423" s="8"/>
      <c r="L423" s="8"/>
      <c r="M423" s="8"/>
      <c r="N423" s="8"/>
      <c r="O423" s="10" t="s">
        <v>28</v>
      </c>
      <c r="P423" s="13" t="s">
        <v>29</v>
      </c>
      <c r="Q423" s="11"/>
      <c r="R423" s="11"/>
      <c r="S423" s="13" t="s">
        <v>22</v>
      </c>
      <c r="T423" s="11"/>
    </row>
    <row r="424" ht="15.75" customHeight="1">
      <c r="A424" s="6" t="str">
        <f>HYPERLINK("https://devrant.com/rants/2458117","2458117")</f>
        <v>2458117</v>
      </c>
      <c r="B424" s="7">
        <v>43932.62799768519</v>
      </c>
      <c r="C424" s="8">
        <v>17.0</v>
      </c>
      <c r="D424" s="8">
        <v>15.0</v>
      </c>
      <c r="E424" s="8" t="s">
        <v>20</v>
      </c>
      <c r="F424" s="8"/>
      <c r="G424" s="9" t="s">
        <v>126</v>
      </c>
      <c r="H424" s="10" t="s">
        <v>25</v>
      </c>
      <c r="I424" s="10" t="s">
        <v>319</v>
      </c>
      <c r="J424" s="10" t="s">
        <v>983</v>
      </c>
      <c r="K424" s="10" t="s">
        <v>984</v>
      </c>
      <c r="L424" s="10" t="s">
        <v>985</v>
      </c>
      <c r="M424" s="10" t="s">
        <v>38</v>
      </c>
      <c r="N424" s="10"/>
      <c r="O424" s="10" t="s">
        <v>28</v>
      </c>
      <c r="P424" s="13" t="s">
        <v>29</v>
      </c>
      <c r="Q424" s="11"/>
      <c r="R424" s="11"/>
      <c r="S424" s="13" t="s">
        <v>22</v>
      </c>
      <c r="T424" s="11"/>
    </row>
    <row r="425" ht="15.75" customHeight="1">
      <c r="A425" s="6" t="str">
        <f>HYPERLINK("https://devrant.com/rants/2428072","2428072")</f>
        <v>2428072</v>
      </c>
      <c r="B425" s="7">
        <v>43900.75152777778</v>
      </c>
      <c r="C425" s="8">
        <v>13.0</v>
      </c>
      <c r="D425" s="8">
        <v>5.0</v>
      </c>
      <c r="E425" s="8" t="s">
        <v>986</v>
      </c>
      <c r="F425" s="8"/>
      <c r="G425" s="9" t="s">
        <v>987</v>
      </c>
      <c r="H425" s="10" t="s">
        <v>25</v>
      </c>
      <c r="I425" s="10" t="s">
        <v>988</v>
      </c>
      <c r="J425" s="10" t="s">
        <v>880</v>
      </c>
      <c r="K425" s="8"/>
      <c r="L425" s="8"/>
      <c r="M425" s="8"/>
      <c r="N425" s="8"/>
      <c r="O425" s="10" t="s">
        <v>60</v>
      </c>
      <c r="P425" s="13" t="s">
        <v>61</v>
      </c>
      <c r="Q425" s="11"/>
      <c r="R425" s="11"/>
      <c r="S425" s="13" t="s">
        <v>22</v>
      </c>
      <c r="T425" s="11"/>
    </row>
    <row r="426" ht="15.75" customHeight="1">
      <c r="A426" s="6" t="str">
        <f>HYPERLINK("https://devrant.com/rants/2449842","2449842")</f>
        <v>2449842</v>
      </c>
      <c r="B426" s="7">
        <v>43924.02928240741</v>
      </c>
      <c r="C426" s="8">
        <v>11.0</v>
      </c>
      <c r="D426" s="8">
        <v>14.0</v>
      </c>
      <c r="E426" s="8" t="s">
        <v>161</v>
      </c>
      <c r="F426" s="8"/>
      <c r="G426" s="9" t="s">
        <v>162</v>
      </c>
      <c r="H426" s="10" t="s">
        <v>25</v>
      </c>
      <c r="I426" s="10" t="s">
        <v>989</v>
      </c>
      <c r="J426" s="10" t="s">
        <v>990</v>
      </c>
      <c r="K426" s="8"/>
      <c r="L426" s="8"/>
      <c r="M426" s="8"/>
      <c r="N426" s="8"/>
      <c r="O426" s="10" t="s">
        <v>28</v>
      </c>
      <c r="P426" s="13" t="s">
        <v>41</v>
      </c>
      <c r="Q426" s="11"/>
      <c r="R426" s="11"/>
      <c r="S426" s="13" t="s">
        <v>22</v>
      </c>
      <c r="T426" s="11"/>
    </row>
    <row r="427" ht="15.75" customHeight="1">
      <c r="A427" s="6" t="str">
        <f>HYPERLINK("https://devrant.com/rants/2430038","2430038")</f>
        <v>2430038</v>
      </c>
      <c r="B427" s="7">
        <v>43902.64297453704</v>
      </c>
      <c r="C427" s="8">
        <v>11.0</v>
      </c>
      <c r="D427" s="8">
        <v>4.0</v>
      </c>
      <c r="E427" s="8" t="s">
        <v>991</v>
      </c>
      <c r="F427" s="8"/>
      <c r="G427" s="9" t="s">
        <v>992</v>
      </c>
      <c r="H427" s="10" t="s">
        <v>25</v>
      </c>
      <c r="I427" s="10" t="s">
        <v>993</v>
      </c>
      <c r="J427" s="8"/>
      <c r="K427" s="8"/>
      <c r="L427" s="8"/>
      <c r="M427" s="8"/>
      <c r="N427" s="8"/>
      <c r="O427" s="10" t="s">
        <v>60</v>
      </c>
      <c r="P427" s="13" t="s">
        <v>61</v>
      </c>
      <c r="Q427" s="11"/>
      <c r="R427" s="11"/>
      <c r="S427" s="13" t="s">
        <v>22</v>
      </c>
      <c r="T427" s="11"/>
    </row>
    <row r="428" ht="15.75" customHeight="1">
      <c r="A428" s="6" t="str">
        <f>HYPERLINK("https://devrant.com/rants/2444325","2444325")</f>
        <v>2444325</v>
      </c>
      <c r="B428" s="7">
        <v>43918.4219212963</v>
      </c>
      <c r="C428" s="8">
        <v>10.0</v>
      </c>
      <c r="D428" s="8">
        <v>4.0</v>
      </c>
      <c r="E428" s="8" t="s">
        <v>994</v>
      </c>
      <c r="F428" s="8" t="s">
        <v>995</v>
      </c>
      <c r="G428" s="9" t="s">
        <v>996</v>
      </c>
      <c r="H428" s="10" t="s">
        <v>25</v>
      </c>
      <c r="I428" s="10" t="s">
        <v>997</v>
      </c>
      <c r="J428" s="8"/>
      <c r="K428" s="8"/>
      <c r="L428" s="8"/>
      <c r="M428" s="8"/>
      <c r="N428" s="8"/>
      <c r="O428" s="10" t="s">
        <v>46</v>
      </c>
      <c r="P428" s="11"/>
      <c r="Q428" s="11"/>
      <c r="R428" s="11"/>
      <c r="S428" s="13" t="s">
        <v>22</v>
      </c>
      <c r="T428" s="11"/>
    </row>
    <row r="429" ht="15.75" customHeight="1">
      <c r="A429" s="6" t="str">
        <f>HYPERLINK("https://devrant.com/rants/2453979","2453979")</f>
        <v>2453979</v>
      </c>
      <c r="B429" s="7">
        <v>43928.32309027778</v>
      </c>
      <c r="C429" s="8">
        <v>9.0</v>
      </c>
      <c r="D429" s="8">
        <v>5.0</v>
      </c>
      <c r="E429" s="8" t="s">
        <v>187</v>
      </c>
      <c r="F429" s="8"/>
      <c r="G429" s="9" t="s">
        <v>188</v>
      </c>
      <c r="H429" s="10" t="s">
        <v>25</v>
      </c>
      <c r="I429" s="10" t="s">
        <v>998</v>
      </c>
      <c r="J429" s="8"/>
      <c r="K429" s="8"/>
      <c r="L429" s="8"/>
      <c r="M429" s="8"/>
      <c r="N429" s="8"/>
      <c r="O429" s="10" t="s">
        <v>28</v>
      </c>
      <c r="P429" s="13" t="s">
        <v>41</v>
      </c>
      <c r="Q429" s="11"/>
      <c r="R429" s="11"/>
      <c r="S429" s="13" t="s">
        <v>22</v>
      </c>
      <c r="T429" s="11"/>
    </row>
    <row r="430" ht="15.75" customHeight="1">
      <c r="A430" s="6" t="str">
        <f>HYPERLINK("https://devrant.com/rants/2437547","2437547")</f>
        <v>2437547</v>
      </c>
      <c r="B430" s="7">
        <v>43910.4762962963</v>
      </c>
      <c r="C430" s="8">
        <v>9.0</v>
      </c>
      <c r="D430" s="8">
        <v>7.0</v>
      </c>
      <c r="E430" s="8" t="s">
        <v>999</v>
      </c>
      <c r="F430" s="8"/>
      <c r="G430" s="9" t="s">
        <v>1000</v>
      </c>
      <c r="H430" s="10" t="s">
        <v>25</v>
      </c>
      <c r="I430" s="10" t="s">
        <v>319</v>
      </c>
      <c r="J430" s="10" t="s">
        <v>1001</v>
      </c>
      <c r="K430" s="10" t="s">
        <v>1002</v>
      </c>
      <c r="L430" s="8"/>
      <c r="M430" s="8"/>
      <c r="N430" s="8"/>
      <c r="O430" s="10" t="s">
        <v>28</v>
      </c>
      <c r="P430" s="13" t="s">
        <v>41</v>
      </c>
      <c r="Q430" s="11"/>
      <c r="R430" s="11"/>
      <c r="S430" s="11"/>
      <c r="T430" s="11"/>
    </row>
    <row r="431" ht="15.75" customHeight="1">
      <c r="A431" s="6" t="str">
        <f>HYPERLINK("https://devrant.com/rants/2439848","2439848")</f>
        <v>2439848</v>
      </c>
      <c r="B431" s="7">
        <v>43913.51628472222</v>
      </c>
      <c r="C431" s="8">
        <v>8.0</v>
      </c>
      <c r="D431" s="8">
        <v>6.0</v>
      </c>
      <c r="E431" s="8" t="s">
        <v>563</v>
      </c>
      <c r="F431" s="8"/>
      <c r="G431" s="9" t="s">
        <v>564</v>
      </c>
      <c r="H431" s="10" t="s">
        <v>25</v>
      </c>
      <c r="I431" s="10" t="s">
        <v>26</v>
      </c>
      <c r="J431" s="8"/>
      <c r="K431" s="8"/>
      <c r="L431" s="8"/>
      <c r="M431" s="8"/>
      <c r="N431" s="8"/>
      <c r="O431" s="10" t="s">
        <v>46</v>
      </c>
      <c r="P431" s="11"/>
      <c r="Q431" s="11"/>
      <c r="R431" s="11"/>
      <c r="S431" s="13" t="s">
        <v>25</v>
      </c>
      <c r="T431" s="11"/>
    </row>
    <row r="432" ht="15.75" customHeight="1">
      <c r="A432" s="6" t="str">
        <f>HYPERLINK("https://devrant.com/rants/2442534","2442534")</f>
        <v>2442534</v>
      </c>
      <c r="B432" s="7">
        <v>43916.50702546296</v>
      </c>
      <c r="C432" s="8">
        <v>8.0</v>
      </c>
      <c r="D432" s="8">
        <v>4.0</v>
      </c>
      <c r="E432" s="8" t="s">
        <v>798</v>
      </c>
      <c r="F432" s="8"/>
      <c r="G432" s="9" t="s">
        <v>799</v>
      </c>
      <c r="H432" s="10" t="s">
        <v>25</v>
      </c>
      <c r="I432" s="10" t="s">
        <v>319</v>
      </c>
      <c r="J432" s="10" t="s">
        <v>1003</v>
      </c>
      <c r="K432" s="8"/>
      <c r="L432" s="8"/>
      <c r="M432" s="8"/>
      <c r="N432" s="8"/>
      <c r="O432" s="10" t="s">
        <v>28</v>
      </c>
      <c r="P432" s="13" t="s">
        <v>41</v>
      </c>
      <c r="Q432" s="11"/>
      <c r="R432" s="11"/>
      <c r="S432" s="13" t="s">
        <v>22</v>
      </c>
      <c r="T432" s="11"/>
    </row>
    <row r="433" ht="15.75" customHeight="1">
      <c r="A433" s="6" t="str">
        <f>HYPERLINK("https://devrant.com/rants/2433703","2433703")</f>
        <v>2433703</v>
      </c>
      <c r="B433" s="7">
        <v>43906.86356481481</v>
      </c>
      <c r="C433" s="8">
        <v>8.0</v>
      </c>
      <c r="D433" s="8">
        <v>2.0</v>
      </c>
      <c r="E433" s="8" t="s">
        <v>220</v>
      </c>
      <c r="F433" s="8"/>
      <c r="G433" s="9" t="s">
        <v>221</v>
      </c>
      <c r="H433" s="10" t="s">
        <v>25</v>
      </c>
      <c r="I433" s="10" t="s">
        <v>1004</v>
      </c>
      <c r="J433" s="10" t="s">
        <v>1005</v>
      </c>
      <c r="K433" s="10" t="s">
        <v>1006</v>
      </c>
      <c r="L433" s="10" t="s">
        <v>1007</v>
      </c>
      <c r="M433" s="8"/>
      <c r="N433" s="8"/>
      <c r="O433" s="10" t="s">
        <v>28</v>
      </c>
      <c r="P433" s="13" t="s">
        <v>41</v>
      </c>
      <c r="Q433" s="11"/>
      <c r="R433" s="11"/>
      <c r="S433" s="13" t="s">
        <v>22</v>
      </c>
      <c r="T433" s="11"/>
    </row>
    <row r="434" ht="15.75" customHeight="1">
      <c r="A434" s="6" t="str">
        <f>HYPERLINK("https://devrant.com/rants/2457425","2457425")</f>
        <v>2457425</v>
      </c>
      <c r="B434" s="7">
        <v>43931.8330787037</v>
      </c>
      <c r="C434" s="8">
        <v>7.0</v>
      </c>
      <c r="D434" s="8">
        <v>3.0</v>
      </c>
      <c r="E434" s="8" t="s">
        <v>1008</v>
      </c>
      <c r="F434" s="8"/>
      <c r="G434" s="9" t="s">
        <v>1009</v>
      </c>
      <c r="H434" s="10" t="s">
        <v>22</v>
      </c>
      <c r="I434" s="8"/>
      <c r="J434" s="8"/>
      <c r="K434" s="8"/>
      <c r="L434" s="8"/>
      <c r="M434" s="8"/>
      <c r="N434" s="8"/>
      <c r="O434" s="8"/>
      <c r="P434" s="11"/>
      <c r="Q434" s="11"/>
      <c r="R434" s="11"/>
      <c r="S434" s="11"/>
      <c r="T434" s="11"/>
    </row>
    <row r="435" ht="15.75" customHeight="1">
      <c r="A435" s="6" t="str">
        <f>HYPERLINK("https://devrant.com/rants/2438230","2438230")</f>
        <v>2438230</v>
      </c>
      <c r="B435" s="7">
        <v>43911.32751157408</v>
      </c>
      <c r="C435" s="8">
        <v>7.0</v>
      </c>
      <c r="D435" s="8">
        <v>8.0</v>
      </c>
      <c r="E435" s="8" t="s">
        <v>20</v>
      </c>
      <c r="F435" s="8"/>
      <c r="G435" s="9" t="s">
        <v>230</v>
      </c>
      <c r="H435" s="10" t="s">
        <v>25</v>
      </c>
      <c r="I435" s="10" t="s">
        <v>1010</v>
      </c>
      <c r="J435" s="10" t="s">
        <v>699</v>
      </c>
      <c r="K435" s="8"/>
      <c r="L435" s="8"/>
      <c r="M435" s="8"/>
      <c r="N435" s="8"/>
      <c r="O435" s="10" t="s">
        <v>28</v>
      </c>
      <c r="P435" s="13" t="s">
        <v>29</v>
      </c>
      <c r="Q435" s="11"/>
      <c r="R435" s="11"/>
      <c r="S435" s="13" t="s">
        <v>22</v>
      </c>
      <c r="T435" s="11"/>
    </row>
    <row r="436" ht="15.75" customHeight="1">
      <c r="A436" s="6" t="str">
        <f>HYPERLINK("https://devrant.com/rants/2447064","2447064")</f>
        <v>2447064</v>
      </c>
      <c r="B436" s="7">
        <v>43921.33027777778</v>
      </c>
      <c r="C436" s="8">
        <v>6.0</v>
      </c>
      <c r="D436" s="8">
        <v>7.0</v>
      </c>
      <c r="E436" s="8" t="s">
        <v>20</v>
      </c>
      <c r="F436" s="8"/>
      <c r="G436" s="9" t="s">
        <v>1011</v>
      </c>
      <c r="H436" s="10" t="s">
        <v>25</v>
      </c>
      <c r="I436" s="10" t="s">
        <v>37</v>
      </c>
      <c r="J436" s="10" t="s">
        <v>1012</v>
      </c>
      <c r="K436" s="8"/>
      <c r="L436" s="8"/>
      <c r="M436" s="8"/>
      <c r="N436" s="8"/>
      <c r="O436" s="10" t="s">
        <v>28</v>
      </c>
      <c r="P436" s="13" t="s">
        <v>41</v>
      </c>
      <c r="Q436" s="13" t="s">
        <v>29</v>
      </c>
      <c r="R436" s="11"/>
      <c r="S436" s="13" t="s">
        <v>22</v>
      </c>
      <c r="T436" s="11"/>
    </row>
    <row r="437" ht="15.75" customHeight="1">
      <c r="A437" s="6" t="str">
        <f>HYPERLINK("https://devrant.com/rants/2434566","2434566")</f>
        <v>2434566</v>
      </c>
      <c r="B437" s="7">
        <v>43907.54459490741</v>
      </c>
      <c r="C437" s="8">
        <v>6.0</v>
      </c>
      <c r="D437" s="8">
        <v>0.0</v>
      </c>
      <c r="E437" s="8" t="s">
        <v>20</v>
      </c>
      <c r="F437" s="8"/>
      <c r="G437" s="9" t="s">
        <v>1013</v>
      </c>
      <c r="H437" s="10" t="s">
        <v>25</v>
      </c>
      <c r="I437" s="10" t="s">
        <v>38</v>
      </c>
      <c r="J437" s="8"/>
      <c r="K437" s="8"/>
      <c r="L437" s="8"/>
      <c r="M437" s="8"/>
      <c r="N437" s="8"/>
      <c r="O437" s="10" t="s">
        <v>60</v>
      </c>
      <c r="P437" s="13" t="s">
        <v>61</v>
      </c>
      <c r="Q437" s="11"/>
      <c r="R437" s="11"/>
      <c r="S437" s="13" t="s">
        <v>25</v>
      </c>
      <c r="T437" s="11"/>
    </row>
    <row r="438" ht="15.75" customHeight="1">
      <c r="A438" s="6" t="str">
        <f>HYPERLINK("https://devrant.com/rants/2453844","2453844")</f>
        <v>2453844</v>
      </c>
      <c r="B438" s="7">
        <v>43928.18398148148</v>
      </c>
      <c r="C438" s="8">
        <v>5.0</v>
      </c>
      <c r="D438" s="8">
        <v>5.0</v>
      </c>
      <c r="E438" s="8" t="s">
        <v>603</v>
      </c>
      <c r="F438" s="8"/>
      <c r="G438" s="9" t="s">
        <v>604</v>
      </c>
      <c r="H438" s="10" t="s">
        <v>25</v>
      </c>
      <c r="I438" s="10" t="s">
        <v>1014</v>
      </c>
      <c r="J438" s="10" t="s">
        <v>1015</v>
      </c>
      <c r="K438" s="8"/>
      <c r="L438" s="8"/>
      <c r="M438" s="8"/>
      <c r="N438" s="8"/>
      <c r="O438" s="10" t="s">
        <v>28</v>
      </c>
      <c r="P438" s="13" t="s">
        <v>41</v>
      </c>
      <c r="Q438" s="11"/>
      <c r="R438" s="11"/>
      <c r="S438" s="13" t="s">
        <v>22</v>
      </c>
      <c r="T438" s="11"/>
    </row>
    <row r="439" ht="15.75" customHeight="1">
      <c r="A439" s="6" t="str">
        <f>HYPERLINK("https://devrant.com/rants/2448018","2448018")</f>
        <v>2448018</v>
      </c>
      <c r="B439" s="7">
        <v>43922.36737268518</v>
      </c>
      <c r="C439" s="8">
        <v>5.0</v>
      </c>
      <c r="D439" s="8">
        <v>13.0</v>
      </c>
      <c r="E439" s="8" t="s">
        <v>1016</v>
      </c>
      <c r="F439" s="8"/>
      <c r="G439" s="9" t="s">
        <v>1017</v>
      </c>
      <c r="H439" s="10" t="s">
        <v>25</v>
      </c>
      <c r="I439" s="10" t="s">
        <v>998</v>
      </c>
      <c r="J439" s="8"/>
      <c r="K439" s="8"/>
      <c r="L439" s="8"/>
      <c r="M439" s="8"/>
      <c r="N439" s="8"/>
      <c r="O439" s="10" t="s">
        <v>28</v>
      </c>
      <c r="P439" s="13" t="s">
        <v>29</v>
      </c>
      <c r="Q439" s="11"/>
      <c r="R439" s="11"/>
      <c r="S439" s="13" t="s">
        <v>22</v>
      </c>
      <c r="T439" s="11"/>
    </row>
    <row r="440" ht="15.75" customHeight="1">
      <c r="A440" s="6" t="str">
        <f>HYPERLINK("https://devrant.com/rants/2439537","2439537")</f>
        <v>2439537</v>
      </c>
      <c r="B440" s="7">
        <v>43913.13366898148</v>
      </c>
      <c r="C440" s="8">
        <v>4.0</v>
      </c>
      <c r="D440" s="8">
        <v>11.0</v>
      </c>
      <c r="E440" s="8" t="s">
        <v>106</v>
      </c>
      <c r="F440" s="8" t="s">
        <v>616</v>
      </c>
      <c r="G440" s="9" t="s">
        <v>617</v>
      </c>
      <c r="H440" s="10" t="s">
        <v>25</v>
      </c>
      <c r="I440" s="10" t="s">
        <v>26</v>
      </c>
      <c r="J440" s="10" t="s">
        <v>1018</v>
      </c>
      <c r="K440" s="8"/>
      <c r="L440" s="8"/>
      <c r="M440" s="8"/>
      <c r="N440" s="8"/>
      <c r="O440" s="10" t="s">
        <v>46</v>
      </c>
      <c r="P440" s="11"/>
      <c r="Q440" s="11"/>
      <c r="R440" s="11"/>
      <c r="S440" s="13" t="s">
        <v>22</v>
      </c>
      <c r="T440" s="11"/>
    </row>
    <row r="441" ht="15.75" customHeight="1">
      <c r="A441" s="6" t="str">
        <f>HYPERLINK("https://devrant.com/rants/2433238","2433238")</f>
        <v>2433238</v>
      </c>
      <c r="B441" s="7">
        <v>43906.44230324074</v>
      </c>
      <c r="C441" s="8">
        <v>4.0</v>
      </c>
      <c r="D441" s="8">
        <v>0.0</v>
      </c>
      <c r="E441" s="8" t="s">
        <v>377</v>
      </c>
      <c r="F441" s="8"/>
      <c r="G441" s="9" t="s">
        <v>1019</v>
      </c>
      <c r="H441" s="10" t="s">
        <v>25</v>
      </c>
      <c r="I441" s="10" t="s">
        <v>38</v>
      </c>
      <c r="J441" s="10" t="s">
        <v>154</v>
      </c>
      <c r="K441" s="8"/>
      <c r="L441" s="8"/>
      <c r="M441" s="8"/>
      <c r="N441" s="8"/>
      <c r="O441" s="10" t="s">
        <v>60</v>
      </c>
      <c r="P441" s="13" t="s">
        <v>61</v>
      </c>
      <c r="Q441" s="11"/>
      <c r="R441" s="11"/>
      <c r="S441" s="11"/>
      <c r="T441" s="11"/>
    </row>
    <row r="442" ht="15.75" customHeight="1">
      <c r="A442" s="6" t="str">
        <f>HYPERLINK("https://devrant.com/rants/2449921","2449921")</f>
        <v>2449921</v>
      </c>
      <c r="B442" s="7">
        <v>43924.11202546296</v>
      </c>
      <c r="C442" s="8">
        <v>3.0</v>
      </c>
      <c r="D442" s="8">
        <v>1.0</v>
      </c>
      <c r="E442" s="8" t="s">
        <v>657</v>
      </c>
      <c r="F442" s="8"/>
      <c r="G442" s="9" t="s">
        <v>658</v>
      </c>
      <c r="H442" s="10" t="s">
        <v>25</v>
      </c>
      <c r="I442" s="10" t="s">
        <v>985</v>
      </c>
      <c r="J442" s="10" t="s">
        <v>1020</v>
      </c>
      <c r="K442" s="8"/>
      <c r="L442" s="8"/>
      <c r="M442" s="8"/>
      <c r="N442" s="8"/>
      <c r="O442" s="10" t="s">
        <v>60</v>
      </c>
      <c r="P442" s="13" t="s">
        <v>47</v>
      </c>
      <c r="Q442" s="13" t="s">
        <v>61</v>
      </c>
      <c r="R442" s="11"/>
      <c r="S442" s="13" t="s">
        <v>22</v>
      </c>
      <c r="T442" s="11"/>
    </row>
    <row r="443" ht="15.75" customHeight="1">
      <c r="A443" s="6" t="str">
        <f>HYPERLINK("https://devrant.com/rants/2439188","2439188")</f>
        <v>2439188</v>
      </c>
      <c r="B443" s="7">
        <v>43912.61512731481</v>
      </c>
      <c r="C443" s="8">
        <v>3.0</v>
      </c>
      <c r="D443" s="8">
        <v>7.0</v>
      </c>
      <c r="E443" s="8" t="s">
        <v>654</v>
      </c>
      <c r="F443" s="8"/>
      <c r="G443" s="9" t="s">
        <v>655</v>
      </c>
      <c r="H443" s="10" t="s">
        <v>25</v>
      </c>
      <c r="I443" s="10" t="s">
        <v>1021</v>
      </c>
      <c r="J443" s="10" t="s">
        <v>1022</v>
      </c>
      <c r="K443" s="10" t="s">
        <v>91</v>
      </c>
      <c r="L443" s="8"/>
      <c r="M443" s="8"/>
      <c r="N443" s="8"/>
      <c r="O443" s="10" t="s">
        <v>46</v>
      </c>
      <c r="P443" s="11"/>
      <c r="Q443" s="11"/>
      <c r="R443" s="11"/>
      <c r="S443" s="13" t="s">
        <v>22</v>
      </c>
      <c r="T443" s="11"/>
    </row>
    <row r="444" ht="15.75" customHeight="1">
      <c r="A444" s="6" t="str">
        <f>HYPERLINK("https://devrant.com/rants/2446414","2446414")</f>
        <v>2446414</v>
      </c>
      <c r="B444" s="7">
        <v>43920.79314814815</v>
      </c>
      <c r="C444" s="8">
        <v>3.0</v>
      </c>
      <c r="D444" s="8">
        <v>20.0</v>
      </c>
      <c r="E444" s="8" t="s">
        <v>1023</v>
      </c>
      <c r="F444" s="8"/>
      <c r="G444" s="9" t="s">
        <v>1024</v>
      </c>
      <c r="H444" s="10" t="s">
        <v>25</v>
      </c>
      <c r="I444" s="10" t="s">
        <v>1025</v>
      </c>
      <c r="J444" s="8"/>
      <c r="K444" s="8"/>
      <c r="L444" s="8"/>
      <c r="M444" s="8"/>
      <c r="N444" s="8"/>
      <c r="O444" s="10" t="s">
        <v>46</v>
      </c>
      <c r="P444" s="11"/>
      <c r="Q444" s="11"/>
      <c r="R444" s="11"/>
      <c r="S444" s="13" t="s">
        <v>22</v>
      </c>
      <c r="T444" s="11"/>
    </row>
    <row r="445" ht="15.75" customHeight="1">
      <c r="A445" s="6" t="str">
        <f>HYPERLINK("https://devrant.com/rants/2454980","2454980")</f>
        <v>2454980</v>
      </c>
      <c r="B445" s="7">
        <v>43929.40740740741</v>
      </c>
      <c r="C445" s="8">
        <v>2.0</v>
      </c>
      <c r="D445" s="8">
        <v>4.0</v>
      </c>
      <c r="E445" s="8" t="s">
        <v>317</v>
      </c>
      <c r="F445" s="8"/>
      <c r="G445" s="9" t="s">
        <v>1026</v>
      </c>
      <c r="H445" s="10" t="s">
        <v>25</v>
      </c>
      <c r="I445" s="10" t="s">
        <v>1027</v>
      </c>
      <c r="J445" s="10" t="s">
        <v>1002</v>
      </c>
      <c r="K445" s="10" t="s">
        <v>37</v>
      </c>
      <c r="L445" s="8"/>
      <c r="M445" s="8"/>
      <c r="N445" s="8"/>
      <c r="O445" s="10" t="s">
        <v>28</v>
      </c>
      <c r="P445" s="13" t="s">
        <v>41</v>
      </c>
      <c r="Q445" s="13" t="s">
        <v>29</v>
      </c>
      <c r="R445" s="11"/>
      <c r="S445" s="13" t="s">
        <v>22</v>
      </c>
      <c r="T445" s="11"/>
    </row>
    <row r="446" ht="15.75" customHeight="1">
      <c r="A446" s="6" t="str">
        <f>HYPERLINK("https://devrant.com/rants/2436871","2436871")</f>
        <v>2436871</v>
      </c>
      <c r="B446" s="7">
        <v>43909.76760416666</v>
      </c>
      <c r="C446" s="8">
        <v>1.0</v>
      </c>
      <c r="D446" s="8">
        <v>3.0</v>
      </c>
      <c r="E446" s="8" t="s">
        <v>1028</v>
      </c>
      <c r="F446" s="8"/>
      <c r="G446" s="9" t="s">
        <v>1029</v>
      </c>
      <c r="H446" s="10" t="s">
        <v>25</v>
      </c>
      <c r="I446" s="10" t="s">
        <v>1030</v>
      </c>
      <c r="J446" s="10" t="s">
        <v>319</v>
      </c>
      <c r="K446" s="8"/>
      <c r="L446" s="8"/>
      <c r="M446" s="8"/>
      <c r="N446" s="8"/>
      <c r="O446" s="10" t="s">
        <v>28</v>
      </c>
      <c r="P446" s="13" t="s">
        <v>41</v>
      </c>
      <c r="Q446" s="13" t="s">
        <v>29</v>
      </c>
      <c r="R446" s="11"/>
      <c r="S446" s="13" t="s">
        <v>22</v>
      </c>
      <c r="T446" s="11"/>
    </row>
    <row r="447" ht="15.75" customHeight="1">
      <c r="A447" s="6" t="str">
        <f>HYPERLINK("https://devrant.com/rants/2434206","2434206")</f>
        <v>2434206</v>
      </c>
      <c r="B447" s="7">
        <v>43907.32065972222</v>
      </c>
      <c r="C447" s="8">
        <v>0.0</v>
      </c>
      <c r="D447" s="8">
        <v>3.0</v>
      </c>
      <c r="E447" s="8" t="s">
        <v>368</v>
      </c>
      <c r="F447" s="8"/>
      <c r="G447" s="9" t="s">
        <v>369</v>
      </c>
      <c r="H447" s="10" t="s">
        <v>25</v>
      </c>
      <c r="I447" s="10" t="s">
        <v>1031</v>
      </c>
      <c r="J447" s="8"/>
      <c r="K447" s="8"/>
      <c r="L447" s="8"/>
      <c r="M447" s="8"/>
      <c r="N447" s="8"/>
      <c r="O447" s="10" t="s">
        <v>28</v>
      </c>
      <c r="P447" s="11"/>
      <c r="Q447" s="11"/>
      <c r="R447" s="11"/>
      <c r="S447" s="13" t="s">
        <v>22</v>
      </c>
      <c r="T447" s="11"/>
    </row>
    <row r="448" ht="15.75" customHeight="1">
      <c r="A448" s="6" t="str">
        <f>HYPERLINK("https://devrant.com/rants/2450500","2450500")</f>
        <v>2450500</v>
      </c>
      <c r="B448" s="7">
        <v>43924.62997685185</v>
      </c>
      <c r="C448" s="8">
        <v>0.0</v>
      </c>
      <c r="D448" s="8">
        <v>3.0</v>
      </c>
      <c r="E448" s="8" t="s">
        <v>317</v>
      </c>
      <c r="F448" s="8"/>
      <c r="G448" s="9" t="s">
        <v>1032</v>
      </c>
      <c r="H448" s="10" t="s">
        <v>25</v>
      </c>
      <c r="I448" s="10" t="s">
        <v>319</v>
      </c>
      <c r="J448" s="10" t="s">
        <v>1033</v>
      </c>
      <c r="K448" s="8"/>
      <c r="L448" s="8"/>
      <c r="M448" s="8"/>
      <c r="N448" s="8"/>
      <c r="O448" s="10" t="s">
        <v>46</v>
      </c>
      <c r="P448" s="11"/>
      <c r="Q448" s="11"/>
      <c r="R448" s="11"/>
      <c r="S448" s="13" t="s">
        <v>22</v>
      </c>
      <c r="T448" s="11"/>
    </row>
    <row r="449" ht="15.75" customHeight="1">
      <c r="A449" s="6" t="str">
        <f>HYPERLINK("https://devrant.com/rants/2441666","2441666")</f>
        <v>2441666</v>
      </c>
      <c r="B449" s="7">
        <v>43915.59355324074</v>
      </c>
      <c r="C449" s="8">
        <v>0.0</v>
      </c>
      <c r="D449" s="8">
        <v>1.0</v>
      </c>
      <c r="E449" s="8" t="s">
        <v>1034</v>
      </c>
      <c r="F449" s="8"/>
      <c r="G449" s="9" t="s">
        <v>1035</v>
      </c>
      <c r="H449" s="10" t="s">
        <v>25</v>
      </c>
      <c r="I449" s="10" t="s">
        <v>876</v>
      </c>
      <c r="J449" s="10" t="s">
        <v>1036</v>
      </c>
      <c r="K449" s="8"/>
      <c r="L449" s="8"/>
      <c r="M449" s="8"/>
      <c r="N449" s="8"/>
      <c r="O449" s="10" t="s">
        <v>28</v>
      </c>
      <c r="P449" s="13" t="s">
        <v>41</v>
      </c>
      <c r="Q449" s="11"/>
      <c r="R449" s="11"/>
      <c r="S449" s="13" t="s">
        <v>22</v>
      </c>
      <c r="T449" s="11"/>
    </row>
    <row r="450" ht="15.75" customHeight="1">
      <c r="A450" s="6" t="str">
        <f>HYPERLINK("https://devrant.com/rants/2452432","2452432")</f>
        <v>2452432</v>
      </c>
      <c r="B450" s="7">
        <v>43926.78626157407</v>
      </c>
      <c r="C450" s="8">
        <v>66.0</v>
      </c>
      <c r="D450" s="8">
        <v>7.0</v>
      </c>
      <c r="E450" s="8" t="s">
        <v>30</v>
      </c>
      <c r="F450" s="8"/>
      <c r="G450" s="9" t="s">
        <v>31</v>
      </c>
      <c r="H450" s="10" t="s">
        <v>25</v>
      </c>
      <c r="I450" s="10" t="s">
        <v>38</v>
      </c>
      <c r="J450" s="10" t="s">
        <v>880</v>
      </c>
      <c r="K450" s="8"/>
      <c r="L450" s="8"/>
      <c r="M450" s="8"/>
      <c r="N450" s="8"/>
      <c r="O450" s="10" t="s">
        <v>28</v>
      </c>
      <c r="P450" s="13" t="s">
        <v>29</v>
      </c>
      <c r="Q450" s="11"/>
      <c r="R450" s="11"/>
      <c r="S450" s="13" t="s">
        <v>22</v>
      </c>
      <c r="T450" s="11"/>
    </row>
    <row r="451" ht="15.75" customHeight="1">
      <c r="A451" s="6" t="str">
        <f>HYPERLINK("https://devrant.com/rants/2388796","2388796")</f>
        <v>2388796</v>
      </c>
      <c r="B451" s="7">
        <v>43862.59054398148</v>
      </c>
      <c r="C451" s="8">
        <v>50.0</v>
      </c>
      <c r="D451" s="8">
        <v>5.0</v>
      </c>
      <c r="E451" s="8" t="s">
        <v>42</v>
      </c>
      <c r="F451" s="8" t="s">
        <v>43</v>
      </c>
      <c r="G451" s="9" t="s">
        <v>44</v>
      </c>
      <c r="H451" s="10" t="s">
        <v>25</v>
      </c>
      <c r="I451" s="10" t="s">
        <v>26</v>
      </c>
      <c r="J451" s="10" t="s">
        <v>45</v>
      </c>
      <c r="K451" s="8"/>
      <c r="L451" s="8"/>
      <c r="M451" s="8"/>
      <c r="N451" s="8"/>
      <c r="O451" s="10" t="s">
        <v>60</v>
      </c>
      <c r="P451" s="13" t="s">
        <v>61</v>
      </c>
      <c r="Q451" s="11"/>
      <c r="R451" s="11"/>
      <c r="S451" s="13" t="s">
        <v>25</v>
      </c>
      <c r="T451" s="11"/>
    </row>
    <row r="452" ht="15.75" customHeight="1">
      <c r="A452" s="6" t="str">
        <f>HYPERLINK("https://devrant.com/rants/2423867","2423867")</f>
        <v>2423867</v>
      </c>
      <c r="B452" s="7">
        <v>43895.43023148148</v>
      </c>
      <c r="C452" s="8">
        <v>36.0</v>
      </c>
      <c r="D452" s="8">
        <v>1.0</v>
      </c>
      <c r="E452" s="8" t="s">
        <v>70</v>
      </c>
      <c r="F452" s="8" t="s">
        <v>71</v>
      </c>
      <c r="G452" s="9" t="s">
        <v>72</v>
      </c>
      <c r="H452" s="10" t="s">
        <v>22</v>
      </c>
      <c r="I452" s="8"/>
      <c r="J452" s="8"/>
      <c r="K452" s="8"/>
      <c r="L452" s="8"/>
      <c r="M452" s="8"/>
      <c r="N452" s="8"/>
      <c r="O452" s="8"/>
      <c r="P452" s="11"/>
      <c r="Q452" s="11"/>
      <c r="R452" s="11"/>
      <c r="S452" s="11"/>
      <c r="T452" s="11"/>
    </row>
    <row r="453" ht="15.75" customHeight="1">
      <c r="A453" s="6" t="str">
        <f>HYPERLINK("https://devrant.com/rants/2449761","2449761")</f>
        <v>2449761</v>
      </c>
      <c r="B453" s="7">
        <v>43923.88668981481</v>
      </c>
      <c r="C453" s="8">
        <v>27.0</v>
      </c>
      <c r="D453" s="8">
        <v>6.0</v>
      </c>
      <c r="E453" s="8" t="s">
        <v>89</v>
      </c>
      <c r="F453" s="8"/>
      <c r="G453" s="9" t="s">
        <v>90</v>
      </c>
      <c r="H453" s="10" t="s">
        <v>25</v>
      </c>
      <c r="I453" s="10" t="s">
        <v>155</v>
      </c>
      <c r="J453" s="10" t="s">
        <v>64</v>
      </c>
      <c r="K453" s="10" t="s">
        <v>91</v>
      </c>
      <c r="L453" s="10" t="s">
        <v>1037</v>
      </c>
      <c r="M453" s="8"/>
      <c r="N453" s="8"/>
      <c r="O453" s="10" t="s">
        <v>28</v>
      </c>
      <c r="P453" s="13" t="s">
        <v>29</v>
      </c>
      <c r="Q453" s="13" t="s">
        <v>41</v>
      </c>
      <c r="R453" s="11"/>
      <c r="S453" s="13" t="s">
        <v>22</v>
      </c>
      <c r="T453" s="11"/>
    </row>
    <row r="454" ht="15.75" customHeight="1">
      <c r="A454" s="6" t="str">
        <f>HYPERLINK("https://devrant.com/rants/2435953","2435953")</f>
        <v>2435953</v>
      </c>
      <c r="B454" s="7">
        <v>43908.86236111111</v>
      </c>
      <c r="C454" s="8">
        <v>26.0</v>
      </c>
      <c r="D454" s="8">
        <v>12.0</v>
      </c>
      <c r="E454" s="8" t="s">
        <v>20</v>
      </c>
      <c r="F454" s="8"/>
      <c r="G454" s="9" t="s">
        <v>97</v>
      </c>
      <c r="H454" s="10" t="s">
        <v>25</v>
      </c>
      <c r="I454" s="10" t="s">
        <v>958</v>
      </c>
      <c r="J454" s="10" t="s">
        <v>64</v>
      </c>
      <c r="K454" s="8"/>
      <c r="L454" s="8"/>
      <c r="M454" s="8"/>
      <c r="N454" s="8"/>
      <c r="O454" s="10" t="s">
        <v>28</v>
      </c>
      <c r="P454" s="13" t="s">
        <v>29</v>
      </c>
      <c r="Q454" s="11"/>
      <c r="R454" s="11"/>
      <c r="S454" s="13" t="s">
        <v>22</v>
      </c>
      <c r="T454" s="11"/>
    </row>
    <row r="455" ht="15.75" customHeight="1">
      <c r="A455" s="6" t="str">
        <f>HYPERLINK("https://devrant.com/rants/2441809","2441809")</f>
        <v>2441809</v>
      </c>
      <c r="B455" s="7">
        <v>43915.72447916667</v>
      </c>
      <c r="C455" s="8">
        <v>25.0</v>
      </c>
      <c r="D455" s="8">
        <v>10.0</v>
      </c>
      <c r="E455" s="8" t="s">
        <v>99</v>
      </c>
      <c r="F455" s="8" t="s">
        <v>100</v>
      </c>
      <c r="G455" s="9" t="s">
        <v>101</v>
      </c>
      <c r="H455" s="10" t="s">
        <v>25</v>
      </c>
      <c r="I455" s="10" t="s">
        <v>26</v>
      </c>
      <c r="J455" s="10" t="s">
        <v>1038</v>
      </c>
      <c r="K455" s="8"/>
      <c r="L455" s="8"/>
      <c r="M455" s="8"/>
      <c r="N455" s="8"/>
      <c r="O455" s="10" t="s">
        <v>60</v>
      </c>
      <c r="P455" s="13" t="s">
        <v>40</v>
      </c>
      <c r="Q455" s="11"/>
      <c r="R455" s="11"/>
      <c r="S455" s="13" t="s">
        <v>22</v>
      </c>
      <c r="T455" s="11"/>
    </row>
    <row r="456" ht="15.75" customHeight="1">
      <c r="A456" s="6" t="str">
        <f>HYPERLINK("https://devrant.com/rants/2419062","2419062")</f>
        <v>2419062</v>
      </c>
      <c r="B456" s="7">
        <v>43892.09439814815</v>
      </c>
      <c r="C456" s="8">
        <v>24.0</v>
      </c>
      <c r="D456" s="8">
        <v>4.0</v>
      </c>
      <c r="E456" s="8" t="s">
        <v>102</v>
      </c>
      <c r="F456" s="8"/>
      <c r="G456" s="9" t="s">
        <v>103</v>
      </c>
      <c r="H456" s="10" t="s">
        <v>25</v>
      </c>
      <c r="I456" s="10" t="s">
        <v>26</v>
      </c>
      <c r="J456" s="10" t="s">
        <v>1039</v>
      </c>
      <c r="K456" s="8"/>
      <c r="L456" s="8"/>
      <c r="M456" s="8"/>
      <c r="N456" s="8"/>
      <c r="O456" s="10" t="s">
        <v>46</v>
      </c>
      <c r="P456" s="11"/>
      <c r="Q456" s="11"/>
      <c r="R456" s="11"/>
      <c r="S456" s="13" t="s">
        <v>22</v>
      </c>
      <c r="T456" s="11"/>
    </row>
    <row r="457" ht="15.75" customHeight="1">
      <c r="A457" s="6" t="str">
        <f>HYPERLINK("https://devrant.com/rants/2431116","2431116")</f>
        <v>2431116</v>
      </c>
      <c r="B457" s="7">
        <v>43903.74193287037</v>
      </c>
      <c r="C457" s="8">
        <v>22.0</v>
      </c>
      <c r="D457" s="8">
        <v>3.0</v>
      </c>
      <c r="E457" s="8" t="s">
        <v>104</v>
      </c>
      <c r="F457" s="8"/>
      <c r="G457" s="9" t="s">
        <v>105</v>
      </c>
      <c r="H457" s="10" t="s">
        <v>25</v>
      </c>
      <c r="I457" s="10" t="s">
        <v>26</v>
      </c>
      <c r="J457" s="10" t="s">
        <v>1040</v>
      </c>
      <c r="K457" s="8"/>
      <c r="L457" s="8"/>
      <c r="M457" s="8"/>
      <c r="N457" s="8"/>
      <c r="O457" s="10" t="s">
        <v>46</v>
      </c>
      <c r="P457" s="11"/>
      <c r="Q457" s="11"/>
      <c r="R457" s="11"/>
      <c r="S457" s="13" t="s">
        <v>22</v>
      </c>
      <c r="T457" s="11"/>
    </row>
    <row r="458" ht="15.75" customHeight="1">
      <c r="A458" s="6" t="str">
        <f>HYPERLINK("https://devrant.com/rants/2441046","2441046")</f>
        <v>2441046</v>
      </c>
      <c r="B458" s="7">
        <v>43914.80237268518</v>
      </c>
      <c r="C458" s="8">
        <v>18.0</v>
      </c>
      <c r="D458" s="8">
        <v>5.0</v>
      </c>
      <c r="E458" s="8" t="s">
        <v>117</v>
      </c>
      <c r="F458" s="8" t="s">
        <v>118</v>
      </c>
      <c r="G458" s="9" t="s">
        <v>119</v>
      </c>
      <c r="H458" s="10" t="s">
        <v>25</v>
      </c>
      <c r="I458" s="10" t="s">
        <v>1041</v>
      </c>
      <c r="J458" s="10" t="s">
        <v>1002</v>
      </c>
      <c r="K458" s="8"/>
      <c r="L458" s="8"/>
      <c r="M458" s="8"/>
      <c r="N458" s="8"/>
      <c r="O458" s="10" t="s">
        <v>28</v>
      </c>
      <c r="P458" s="13" t="s">
        <v>29</v>
      </c>
      <c r="Q458" s="11"/>
      <c r="R458" s="11"/>
      <c r="S458" s="13" t="s">
        <v>22</v>
      </c>
      <c r="T458" s="11"/>
    </row>
    <row r="459" ht="15.75" customHeight="1">
      <c r="A459" s="6" t="str">
        <f>HYPERLINK("https://devrant.com/rants/2396925","2396925")</f>
        <v>2396925</v>
      </c>
      <c r="B459" s="7">
        <v>43869.94196759259</v>
      </c>
      <c r="C459" s="8">
        <v>18.0</v>
      </c>
      <c r="D459" s="8">
        <v>6.0</v>
      </c>
      <c r="E459" s="8" t="s">
        <v>114</v>
      </c>
      <c r="F459" s="8"/>
      <c r="G459" s="9" t="s">
        <v>115</v>
      </c>
      <c r="H459" s="10" t="s">
        <v>25</v>
      </c>
      <c r="I459" s="10" t="s">
        <v>1042</v>
      </c>
      <c r="J459" s="10" t="s">
        <v>110</v>
      </c>
      <c r="K459" s="8"/>
      <c r="L459" s="8"/>
      <c r="M459" s="8"/>
      <c r="N459" s="8"/>
      <c r="O459" s="10" t="s">
        <v>46</v>
      </c>
      <c r="P459" s="11"/>
      <c r="Q459" s="11"/>
      <c r="R459" s="11"/>
      <c r="S459" s="13" t="s">
        <v>22</v>
      </c>
      <c r="T459" s="11"/>
    </row>
    <row r="460" ht="15.75" customHeight="1">
      <c r="A460" s="6" t="str">
        <f>HYPERLINK("https://devrant.com/rants/2412389","2412389")</f>
        <v>2412389</v>
      </c>
      <c r="B460" s="7">
        <v>43885.89128472222</v>
      </c>
      <c r="C460" s="8">
        <v>13.0</v>
      </c>
      <c r="D460" s="8">
        <v>6.0</v>
      </c>
      <c r="E460" s="8" t="s">
        <v>117</v>
      </c>
      <c r="F460" s="8"/>
      <c r="G460" s="9" t="s">
        <v>153</v>
      </c>
      <c r="H460" s="10" t="s">
        <v>25</v>
      </c>
      <c r="I460" s="10" t="s">
        <v>155</v>
      </c>
      <c r="J460" s="10" t="s">
        <v>156</v>
      </c>
      <c r="K460" s="10" t="s">
        <v>164</v>
      </c>
      <c r="L460" s="10" t="s">
        <v>68</v>
      </c>
      <c r="M460" s="8"/>
      <c r="N460" s="8"/>
      <c r="O460" s="10" t="s">
        <v>28</v>
      </c>
      <c r="P460" s="13" t="s">
        <v>41</v>
      </c>
      <c r="Q460" s="11"/>
      <c r="R460" s="11"/>
      <c r="S460" s="13" t="s">
        <v>22</v>
      </c>
      <c r="T460" s="11"/>
    </row>
    <row r="461" ht="15.75" customHeight="1">
      <c r="A461" s="6" t="str">
        <f>HYPERLINK("https://devrant.com/rants/2438908","2438908")</f>
        <v>2438908</v>
      </c>
      <c r="B461" s="7">
        <v>43912.23951388889</v>
      </c>
      <c r="C461" s="8">
        <v>13.0</v>
      </c>
      <c r="D461" s="8">
        <v>4.0</v>
      </c>
      <c r="E461" s="8" t="s">
        <v>26</v>
      </c>
      <c r="F461" s="8"/>
      <c r="G461" s="9" t="s">
        <v>157</v>
      </c>
      <c r="H461" s="10" t="s">
        <v>25</v>
      </c>
      <c r="I461" s="10" t="s">
        <v>1043</v>
      </c>
      <c r="J461" s="10" t="s">
        <v>1044</v>
      </c>
      <c r="K461" s="8"/>
      <c r="L461" s="8"/>
      <c r="M461" s="8"/>
      <c r="N461" s="8"/>
      <c r="O461" s="10" t="s">
        <v>46</v>
      </c>
      <c r="P461" s="11"/>
      <c r="Q461" s="11"/>
      <c r="R461" s="11"/>
      <c r="S461" s="13" t="s">
        <v>22</v>
      </c>
      <c r="T461" s="11"/>
    </row>
    <row r="462" ht="15.75" customHeight="1">
      <c r="A462" s="6" t="str">
        <f>HYPERLINK("https://devrant.com/rants/2439099","2439099")</f>
        <v>2439099</v>
      </c>
      <c r="B462" s="7">
        <v>43912.50243055556</v>
      </c>
      <c r="C462" s="8">
        <v>11.0</v>
      </c>
      <c r="D462" s="8">
        <v>6.0</v>
      </c>
      <c r="E462" s="8" t="s">
        <v>167</v>
      </c>
      <c r="F462" s="8"/>
      <c r="G462" s="9" t="s">
        <v>168</v>
      </c>
      <c r="H462" s="10" t="s">
        <v>25</v>
      </c>
      <c r="I462" s="10" t="s">
        <v>155</v>
      </c>
      <c r="J462" s="10" t="s">
        <v>64</v>
      </c>
      <c r="K462" s="10" t="s">
        <v>169</v>
      </c>
      <c r="L462" s="10" t="s">
        <v>68</v>
      </c>
      <c r="M462" s="8"/>
      <c r="N462" s="8"/>
      <c r="O462" s="10" t="s">
        <v>60</v>
      </c>
      <c r="P462" s="13" t="s">
        <v>47</v>
      </c>
      <c r="Q462" s="11"/>
      <c r="R462" s="11"/>
      <c r="S462" s="13" t="s">
        <v>22</v>
      </c>
      <c r="T462" s="11"/>
    </row>
    <row r="463" ht="15.75" customHeight="1">
      <c r="A463" s="6" t="str">
        <f>HYPERLINK("https://devrant.com/rants/2423686","2423686")</f>
        <v>2423686</v>
      </c>
      <c r="B463" s="7">
        <v>43895.26914351852</v>
      </c>
      <c r="C463" s="8">
        <v>9.0</v>
      </c>
      <c r="D463" s="8">
        <v>1.0</v>
      </c>
      <c r="E463" s="8" t="s">
        <v>183</v>
      </c>
      <c r="F463" s="8" t="s">
        <v>184</v>
      </c>
      <c r="G463" s="9" t="s">
        <v>185</v>
      </c>
      <c r="H463" s="10" t="s">
        <v>25</v>
      </c>
      <c r="I463" s="10" t="s">
        <v>26</v>
      </c>
      <c r="J463" s="10" t="s">
        <v>1045</v>
      </c>
      <c r="K463" s="8"/>
      <c r="L463" s="8"/>
      <c r="M463" s="8"/>
      <c r="N463" s="8"/>
      <c r="O463" s="10" t="s">
        <v>46</v>
      </c>
      <c r="P463" s="11"/>
      <c r="Q463" s="11"/>
      <c r="R463" s="11"/>
      <c r="S463" s="13" t="s">
        <v>25</v>
      </c>
      <c r="T463" s="11"/>
    </row>
    <row r="464" ht="15.75" customHeight="1">
      <c r="A464" s="6" t="str">
        <f>HYPERLINK("https://devrant.com/rants/2452396","2452396")</f>
        <v>2452396</v>
      </c>
      <c r="B464" s="7">
        <v>43926.72548611111</v>
      </c>
      <c r="C464" s="8">
        <v>8.0</v>
      </c>
      <c r="D464" s="8">
        <v>1.0</v>
      </c>
      <c r="E464" s="8" t="s">
        <v>211</v>
      </c>
      <c r="F464" s="8" t="s">
        <v>212</v>
      </c>
      <c r="G464" s="9" t="s">
        <v>213</v>
      </c>
      <c r="H464" s="10" t="s">
        <v>22</v>
      </c>
      <c r="I464" s="8"/>
      <c r="J464" s="8"/>
      <c r="K464" s="8"/>
      <c r="L464" s="8"/>
      <c r="M464" s="8"/>
      <c r="N464" s="8"/>
      <c r="O464" s="8"/>
      <c r="P464" s="11"/>
      <c r="Q464" s="11"/>
      <c r="R464" s="11"/>
      <c r="S464" s="11"/>
      <c r="T464" s="11"/>
    </row>
    <row r="465" ht="15.75" customHeight="1">
      <c r="A465" s="6" t="str">
        <f>HYPERLINK("https://devrant.com/rants/2432696","2432696")</f>
        <v>2432696</v>
      </c>
      <c r="B465" s="7">
        <v>43905.81765046297</v>
      </c>
      <c r="C465" s="8">
        <v>8.0</v>
      </c>
      <c r="D465" s="8">
        <v>1.0</v>
      </c>
      <c r="E465" s="8" t="s">
        <v>217</v>
      </c>
      <c r="F465" s="8"/>
      <c r="G465" s="9" t="s">
        <v>218</v>
      </c>
      <c r="H465" s="10" t="s">
        <v>25</v>
      </c>
      <c r="I465" s="10" t="s">
        <v>38</v>
      </c>
      <c r="J465" s="10" t="s">
        <v>219</v>
      </c>
      <c r="K465" s="10" t="s">
        <v>1046</v>
      </c>
      <c r="L465" s="8"/>
      <c r="M465" s="8"/>
      <c r="N465" s="8"/>
      <c r="O465" s="10" t="s">
        <v>28</v>
      </c>
      <c r="P465" s="13" t="s">
        <v>88</v>
      </c>
      <c r="Q465" s="11"/>
      <c r="R465" s="11"/>
      <c r="S465" s="13" t="s">
        <v>22</v>
      </c>
      <c r="T465" s="11"/>
    </row>
    <row r="466" ht="15.75" customHeight="1">
      <c r="A466" s="6" t="str">
        <f>HYPERLINK("https://devrant.com/rants/2427923","2427923")</f>
        <v>2427923</v>
      </c>
      <c r="B466" s="7">
        <v>43900.60552083333</v>
      </c>
      <c r="C466" s="8">
        <v>8.0</v>
      </c>
      <c r="D466" s="8">
        <v>4.0</v>
      </c>
      <c r="E466" s="8" t="s">
        <v>214</v>
      </c>
      <c r="F466" s="8" t="s">
        <v>215</v>
      </c>
      <c r="G466" s="9" t="s">
        <v>216</v>
      </c>
      <c r="H466" s="10" t="s">
        <v>22</v>
      </c>
      <c r="I466" s="8"/>
      <c r="J466" s="8"/>
      <c r="K466" s="8"/>
      <c r="L466" s="8"/>
      <c r="M466" s="8"/>
      <c r="N466" s="8"/>
      <c r="O466" s="8"/>
      <c r="P466" s="11"/>
      <c r="Q466" s="11"/>
      <c r="R466" s="11"/>
      <c r="S466" s="11"/>
      <c r="T466" s="11"/>
    </row>
    <row r="467" ht="15.75" customHeight="1">
      <c r="A467" s="6" t="str">
        <f>HYPERLINK("https://devrant.com/rants/2434355","2434355")</f>
        <v>2434355</v>
      </c>
      <c r="B467" s="7">
        <v>43907.40364583334</v>
      </c>
      <c r="C467" s="8">
        <v>7.0</v>
      </c>
      <c r="D467" s="8">
        <v>1.0</v>
      </c>
      <c r="E467" s="8" t="s">
        <v>237</v>
      </c>
      <c r="F467" s="8"/>
      <c r="G467" s="9" t="s">
        <v>238</v>
      </c>
      <c r="H467" s="10" t="s">
        <v>25</v>
      </c>
      <c r="I467" s="10" t="s">
        <v>1047</v>
      </c>
      <c r="J467" s="10" t="s">
        <v>1048</v>
      </c>
      <c r="K467" s="10" t="s">
        <v>1049</v>
      </c>
      <c r="L467" s="10" t="s">
        <v>487</v>
      </c>
      <c r="M467" s="8"/>
      <c r="N467" s="8"/>
      <c r="O467" s="10" t="s">
        <v>28</v>
      </c>
      <c r="P467" s="13" t="s">
        <v>29</v>
      </c>
      <c r="Q467" s="11"/>
      <c r="R467" s="11"/>
      <c r="S467" s="13" t="s">
        <v>22</v>
      </c>
      <c r="T467" s="11"/>
    </row>
    <row r="468" ht="15.75" customHeight="1">
      <c r="A468" s="6" t="str">
        <f>HYPERLINK("https://devrant.com/rants/2430858","2430858")</f>
        <v>2430858</v>
      </c>
      <c r="B468" s="7">
        <v>43903.5356712963</v>
      </c>
      <c r="C468" s="8">
        <v>6.0</v>
      </c>
      <c r="D468" s="8">
        <v>14.0</v>
      </c>
      <c r="E468" s="8" t="s">
        <v>241</v>
      </c>
      <c r="F468" s="8"/>
      <c r="G468" s="9" t="s">
        <v>242</v>
      </c>
      <c r="H468" s="10" t="s">
        <v>25</v>
      </c>
      <c r="I468" s="10" t="s">
        <v>487</v>
      </c>
      <c r="J468" s="10" t="s">
        <v>1050</v>
      </c>
      <c r="K468" s="8"/>
      <c r="L468" s="8"/>
      <c r="M468" s="8"/>
      <c r="N468" s="8"/>
      <c r="O468" s="10" t="s">
        <v>28</v>
      </c>
      <c r="P468" s="13" t="s">
        <v>29</v>
      </c>
      <c r="Q468" s="11"/>
      <c r="R468" s="11"/>
      <c r="S468" s="13" t="s">
        <v>22</v>
      </c>
      <c r="T468" s="11"/>
    </row>
    <row r="469" ht="15.75" customHeight="1">
      <c r="A469" s="6" t="str">
        <f>HYPERLINK("https://devrant.com/rants/2430250","2430250")</f>
        <v>2430250</v>
      </c>
      <c r="B469" s="7">
        <v>43902.96752314815</v>
      </c>
      <c r="C469" s="8">
        <v>5.0</v>
      </c>
      <c r="D469" s="8">
        <v>17.0</v>
      </c>
      <c r="E469" s="8" t="s">
        <v>20</v>
      </c>
      <c r="F469" s="8"/>
      <c r="G469" s="9" t="s">
        <v>257</v>
      </c>
      <c r="H469" s="10" t="s">
        <v>25</v>
      </c>
      <c r="I469" s="10" t="s">
        <v>1051</v>
      </c>
      <c r="J469" s="10" t="s">
        <v>1052</v>
      </c>
      <c r="K469" s="10" t="s">
        <v>1053</v>
      </c>
      <c r="L469" s="8"/>
      <c r="M469" s="8"/>
      <c r="N469" s="8"/>
      <c r="O469" s="10" t="s">
        <v>46</v>
      </c>
      <c r="P469" s="13" t="s">
        <v>40</v>
      </c>
      <c r="Q469" s="11"/>
      <c r="R469" s="11"/>
      <c r="S469" s="13" t="s">
        <v>22</v>
      </c>
      <c r="T469" s="11"/>
    </row>
    <row r="470" ht="15.75" customHeight="1">
      <c r="A470" s="6" t="str">
        <f>HYPERLINK("https://devrant.com/rants/2434425","2434425")</f>
        <v>2434425</v>
      </c>
      <c r="B470" s="7">
        <v>43907.44181712963</v>
      </c>
      <c r="C470" s="8">
        <v>5.0</v>
      </c>
      <c r="D470" s="8">
        <v>4.0</v>
      </c>
      <c r="E470" s="8" t="s">
        <v>254</v>
      </c>
      <c r="F470" s="8"/>
      <c r="G470" s="9" t="s">
        <v>255</v>
      </c>
      <c r="H470" s="10" t="s">
        <v>25</v>
      </c>
      <c r="I470" s="10" t="s">
        <v>38</v>
      </c>
      <c r="J470" s="10" t="s">
        <v>555</v>
      </c>
      <c r="K470" s="10" t="s">
        <v>64</v>
      </c>
      <c r="L470" s="10" t="s">
        <v>1054</v>
      </c>
      <c r="M470" s="10" t="s">
        <v>256</v>
      </c>
      <c r="N470" s="10"/>
      <c r="O470" s="10" t="s">
        <v>28</v>
      </c>
      <c r="P470" s="13" t="s">
        <v>29</v>
      </c>
      <c r="Q470" s="11"/>
      <c r="R470" s="11"/>
      <c r="S470" s="13" t="s">
        <v>22</v>
      </c>
      <c r="T470" s="11"/>
    </row>
    <row r="471" ht="15.75" customHeight="1">
      <c r="A471" s="6" t="str">
        <f>HYPERLINK("https://devrant.com/rants/2429942","2429942")</f>
        <v>2429942</v>
      </c>
      <c r="B471" s="7">
        <v>43902.58184027778</v>
      </c>
      <c r="C471" s="8">
        <v>4.0</v>
      </c>
      <c r="D471" s="8">
        <v>6.0</v>
      </c>
      <c r="E471" s="8" t="s">
        <v>138</v>
      </c>
      <c r="F471" s="8"/>
      <c r="G471" s="9" t="s">
        <v>265</v>
      </c>
      <c r="H471" s="10" t="s">
        <v>25</v>
      </c>
      <c r="I471" s="10" t="s">
        <v>38</v>
      </c>
      <c r="J471" s="10" t="s">
        <v>266</v>
      </c>
      <c r="K471" s="8"/>
      <c r="L471" s="8"/>
      <c r="M471" s="8"/>
      <c r="N471" s="8"/>
      <c r="O471" s="10" t="s">
        <v>60</v>
      </c>
      <c r="P471" s="13" t="s">
        <v>61</v>
      </c>
      <c r="Q471" s="11"/>
      <c r="R471" s="11"/>
      <c r="S471" s="13" t="s">
        <v>22</v>
      </c>
      <c r="T471" s="11"/>
    </row>
    <row r="472" ht="15.75" customHeight="1">
      <c r="A472" s="6" t="str">
        <f>HYPERLINK("https://devrant.com/rants/2430358","2430358")</f>
        <v>2430358</v>
      </c>
      <c r="B472" s="7">
        <v>43903.15284722222</v>
      </c>
      <c r="C472" s="8">
        <v>4.0</v>
      </c>
      <c r="D472" s="8">
        <v>5.0</v>
      </c>
      <c r="E472" s="8" t="s">
        <v>20</v>
      </c>
      <c r="F472" s="8"/>
      <c r="G472" s="9" t="s">
        <v>263</v>
      </c>
      <c r="H472" s="10" t="s">
        <v>25</v>
      </c>
      <c r="I472" s="10" t="s">
        <v>1055</v>
      </c>
      <c r="J472" s="10" t="s">
        <v>1056</v>
      </c>
      <c r="K472" s="10" t="s">
        <v>1057</v>
      </c>
      <c r="L472" s="10" t="s">
        <v>485</v>
      </c>
      <c r="M472" s="8"/>
      <c r="N472" s="8"/>
      <c r="O472" s="10" t="s">
        <v>28</v>
      </c>
      <c r="P472" s="13" t="s">
        <v>41</v>
      </c>
      <c r="Q472" s="11"/>
      <c r="R472" s="11"/>
      <c r="S472" s="13" t="s">
        <v>22</v>
      </c>
      <c r="T472" s="11"/>
    </row>
    <row r="473" ht="15.75" customHeight="1">
      <c r="A473" s="6" t="str">
        <f>HYPERLINK("https://devrant.com/rants/2430483","2430483")</f>
        <v>2430483</v>
      </c>
      <c r="B473" s="7">
        <v>43903.30307870371</v>
      </c>
      <c r="C473" s="8">
        <v>4.0</v>
      </c>
      <c r="D473" s="8">
        <v>2.0</v>
      </c>
      <c r="E473" s="8" t="s">
        <v>20</v>
      </c>
      <c r="F473" s="8"/>
      <c r="G473" s="9" t="s">
        <v>270</v>
      </c>
      <c r="H473" s="10" t="s">
        <v>25</v>
      </c>
      <c r="I473" s="10" t="s">
        <v>483</v>
      </c>
      <c r="J473" s="10" t="s">
        <v>229</v>
      </c>
      <c r="K473" s="8"/>
      <c r="L473" s="8"/>
      <c r="M473" s="8"/>
      <c r="N473" s="8"/>
      <c r="O473" s="10" t="s">
        <v>46</v>
      </c>
      <c r="P473" s="13" t="s">
        <v>40</v>
      </c>
      <c r="Q473" s="11"/>
      <c r="R473" s="11"/>
      <c r="S473" s="13" t="s">
        <v>22</v>
      </c>
      <c r="T473" s="11"/>
    </row>
    <row r="474" ht="15.75" customHeight="1">
      <c r="A474" s="6" t="str">
        <f>HYPERLINK("https://devrant.com/rants/2412497","2412497")</f>
        <v>2412497</v>
      </c>
      <c r="B474" s="7">
        <v>43886.03489583333</v>
      </c>
      <c r="C474" s="8">
        <v>3.0</v>
      </c>
      <c r="D474" s="8">
        <v>13.0</v>
      </c>
      <c r="E474" s="8" t="s">
        <v>35</v>
      </c>
      <c r="F474" s="8"/>
      <c r="G474" s="9" t="s">
        <v>306</v>
      </c>
      <c r="H474" s="10" t="s">
        <v>25</v>
      </c>
      <c r="I474" s="10" t="s">
        <v>1051</v>
      </c>
      <c r="J474" s="10" t="s">
        <v>1056</v>
      </c>
      <c r="K474" s="10" t="s">
        <v>235</v>
      </c>
      <c r="L474" s="10" t="s">
        <v>416</v>
      </c>
      <c r="M474" s="10" t="s">
        <v>487</v>
      </c>
      <c r="N474" s="10"/>
      <c r="O474" s="10" t="s">
        <v>60</v>
      </c>
      <c r="P474" s="13" t="s">
        <v>61</v>
      </c>
      <c r="Q474" s="11"/>
      <c r="R474" s="11"/>
      <c r="S474" s="13" t="s">
        <v>22</v>
      </c>
      <c r="T474" s="11"/>
    </row>
    <row r="475" ht="15.75" customHeight="1">
      <c r="A475" s="6" t="str">
        <f>HYPERLINK("https://devrant.com/rants/2440927","2440927")</f>
        <v>2440927</v>
      </c>
      <c r="B475" s="7">
        <v>43914.65782407407</v>
      </c>
      <c r="C475" s="8">
        <v>2.0</v>
      </c>
      <c r="D475" s="8">
        <v>4.0</v>
      </c>
      <c r="E475" s="8" t="s">
        <v>317</v>
      </c>
      <c r="F475" s="8"/>
      <c r="G475" s="9" t="s">
        <v>318</v>
      </c>
      <c r="H475" s="10" t="s">
        <v>25</v>
      </c>
      <c r="I475" s="10" t="s">
        <v>1055</v>
      </c>
      <c r="J475" s="10" t="s">
        <v>1058</v>
      </c>
      <c r="K475" s="8"/>
      <c r="L475" s="8"/>
      <c r="M475" s="8"/>
      <c r="N475" s="8"/>
      <c r="O475" s="10" t="s">
        <v>46</v>
      </c>
      <c r="P475" s="13" t="s">
        <v>41</v>
      </c>
      <c r="Q475" s="11"/>
      <c r="R475" s="11"/>
      <c r="S475" s="13" t="s">
        <v>22</v>
      </c>
      <c r="T475" s="11"/>
    </row>
    <row r="476" ht="15.75" customHeight="1">
      <c r="A476" s="6" t="str">
        <f>HYPERLINK("https://devrant.com/rants/2433531","2433531")</f>
        <v>2433531</v>
      </c>
      <c r="B476" s="7">
        <v>43906.71376157407</v>
      </c>
      <c r="C476" s="8">
        <v>2.0</v>
      </c>
      <c r="D476" s="8">
        <v>2.0</v>
      </c>
      <c r="E476" s="8" t="s">
        <v>332</v>
      </c>
      <c r="F476" s="8"/>
      <c r="G476" s="9" t="s">
        <v>333</v>
      </c>
      <c r="H476" s="10" t="s">
        <v>25</v>
      </c>
      <c r="I476" s="10" t="s">
        <v>483</v>
      </c>
      <c r="J476" s="10" t="s">
        <v>544</v>
      </c>
      <c r="K476" s="8"/>
      <c r="L476" s="8"/>
      <c r="M476" s="8"/>
      <c r="N476" s="8"/>
      <c r="O476" s="10" t="s">
        <v>60</v>
      </c>
      <c r="P476" s="13" t="s">
        <v>47</v>
      </c>
      <c r="Q476" s="11"/>
      <c r="R476" s="11"/>
      <c r="S476" s="13" t="s">
        <v>22</v>
      </c>
      <c r="T476" s="11"/>
    </row>
    <row r="477" ht="15.75" customHeight="1">
      <c r="A477" s="6" t="str">
        <f>HYPERLINK("https://devrant.com/rants/2442457","2442457")</f>
        <v>2442457</v>
      </c>
      <c r="B477" s="7">
        <v>43916.44099537037</v>
      </c>
      <c r="C477" s="8">
        <v>1.0</v>
      </c>
      <c r="D477" s="8">
        <v>0.0</v>
      </c>
      <c r="E477" s="8" t="s">
        <v>357</v>
      </c>
      <c r="F477" s="8" t="s">
        <v>358</v>
      </c>
      <c r="G477" s="9" t="s">
        <v>359</v>
      </c>
      <c r="H477" s="10" t="s">
        <v>25</v>
      </c>
      <c r="I477" s="10" t="s">
        <v>26</v>
      </c>
      <c r="J477" s="8"/>
      <c r="K477" s="8"/>
      <c r="L477" s="8"/>
      <c r="M477" s="8"/>
      <c r="N477" s="8"/>
      <c r="O477" s="10" t="s">
        <v>46</v>
      </c>
      <c r="P477" s="13" t="s">
        <v>41</v>
      </c>
      <c r="Q477" s="11"/>
      <c r="R477" s="11"/>
      <c r="S477" s="13" t="s">
        <v>22</v>
      </c>
      <c r="T477" s="11"/>
    </row>
    <row r="478" ht="15.75" customHeight="1">
      <c r="A478" s="6" t="str">
        <f>HYPERLINK("https://devrant.com/rants/1876670","1876670")</f>
        <v>1876670</v>
      </c>
      <c r="B478" s="7">
        <v>43419.39</v>
      </c>
      <c r="C478" s="8">
        <v>60.0</v>
      </c>
      <c r="D478" s="8">
        <v>20.0</v>
      </c>
      <c r="E478" s="8" t="s">
        <v>1059</v>
      </c>
      <c r="F478" s="8"/>
      <c r="G478" s="9" t="s">
        <v>1060</v>
      </c>
      <c r="H478" s="10" t="s">
        <v>22</v>
      </c>
      <c r="I478" s="8"/>
      <c r="J478" s="8"/>
      <c r="K478" s="8"/>
      <c r="L478" s="8"/>
      <c r="M478" s="8"/>
      <c r="N478" s="8"/>
      <c r="O478" s="8"/>
      <c r="P478" s="11"/>
      <c r="Q478" s="11"/>
      <c r="R478" s="11"/>
      <c r="S478" s="11"/>
      <c r="T478" s="11"/>
    </row>
    <row r="479" ht="15.75" customHeight="1">
      <c r="A479" s="6" t="str">
        <f>HYPERLINK("https://devrant.com/rants/2454795","2454795")</f>
        <v>2454795</v>
      </c>
      <c r="B479" s="7">
        <v>43929.2384375</v>
      </c>
      <c r="C479" s="8">
        <v>45.0</v>
      </c>
      <c r="D479" s="8">
        <v>19.0</v>
      </c>
      <c r="E479" s="8" t="s">
        <v>1061</v>
      </c>
      <c r="F479" s="8"/>
      <c r="G479" s="9" t="s">
        <v>1062</v>
      </c>
      <c r="H479" s="10" t="s">
        <v>25</v>
      </c>
      <c r="I479" s="10" t="s">
        <v>26</v>
      </c>
      <c r="J479" s="10" t="s">
        <v>1063</v>
      </c>
      <c r="K479" s="8"/>
      <c r="L479" s="8"/>
      <c r="M479" s="8"/>
      <c r="N479" s="8"/>
      <c r="O479" s="10" t="s">
        <v>46</v>
      </c>
      <c r="P479" s="11"/>
      <c r="Q479" s="11"/>
      <c r="R479" s="11"/>
      <c r="S479" s="13" t="s">
        <v>25</v>
      </c>
      <c r="T479" s="11"/>
    </row>
    <row r="480" ht="15.75" customHeight="1">
      <c r="A480" s="6" t="str">
        <f>HYPERLINK("https://devrant.com/rants/2439836","2439836")</f>
        <v>2439836</v>
      </c>
      <c r="B480" s="7">
        <v>43913.50326388889</v>
      </c>
      <c r="C480" s="8">
        <v>40.0</v>
      </c>
      <c r="D480" s="8">
        <v>4.0</v>
      </c>
      <c r="E480" s="8" t="s">
        <v>62</v>
      </c>
      <c r="F480" s="8"/>
      <c r="G480" s="9" t="s">
        <v>63</v>
      </c>
      <c r="H480" s="10" t="s">
        <v>22</v>
      </c>
      <c r="I480" s="8"/>
      <c r="J480" s="8"/>
      <c r="K480" s="8"/>
      <c r="L480" s="8"/>
      <c r="M480" s="8"/>
      <c r="N480" s="8"/>
      <c r="O480" s="8"/>
      <c r="P480" s="11"/>
      <c r="Q480" s="11"/>
      <c r="R480" s="11"/>
      <c r="S480" s="11"/>
      <c r="T480" s="11"/>
    </row>
    <row r="481" ht="15.75" customHeight="1">
      <c r="A481" s="6" t="str">
        <f>HYPERLINK("https://devrant.com/rants/1987211","1987211")</f>
        <v>1987211</v>
      </c>
      <c r="B481" s="7">
        <v>43502.85758101852</v>
      </c>
      <c r="C481" s="8">
        <v>34.0</v>
      </c>
      <c r="D481" s="8">
        <v>14.0</v>
      </c>
      <c r="E481" s="8" t="s">
        <v>1064</v>
      </c>
      <c r="F481" s="8"/>
      <c r="G481" s="9" t="s">
        <v>1065</v>
      </c>
      <c r="H481" s="10" t="s">
        <v>25</v>
      </c>
      <c r="I481" s="10" t="s">
        <v>32</v>
      </c>
      <c r="J481" s="10" t="s">
        <v>1066</v>
      </c>
      <c r="K481" s="10" t="s">
        <v>1067</v>
      </c>
      <c r="L481" s="10" t="s">
        <v>1068</v>
      </c>
      <c r="M481" s="8"/>
      <c r="N481" s="8"/>
      <c r="O481" s="10" t="s">
        <v>46</v>
      </c>
      <c r="P481" s="11"/>
      <c r="Q481" s="11"/>
      <c r="R481" s="11"/>
      <c r="S481" s="13" t="s">
        <v>22</v>
      </c>
      <c r="T481" s="11"/>
    </row>
    <row r="482" ht="15.75" customHeight="1">
      <c r="A482" s="6" t="str">
        <f>HYPERLINK("https://devrant.com/rants/2457720","2457720")</f>
        <v>2457720</v>
      </c>
      <c r="B482" s="7">
        <v>43932.23119212963</v>
      </c>
      <c r="C482" s="8">
        <v>29.0</v>
      </c>
      <c r="D482" s="8">
        <v>11.0</v>
      </c>
      <c r="E482" s="8" t="s">
        <v>85</v>
      </c>
      <c r="F482" s="8"/>
      <c r="G482" s="9" t="s">
        <v>86</v>
      </c>
      <c r="H482" s="10" t="s">
        <v>25</v>
      </c>
      <c r="I482" s="10" t="s">
        <v>425</v>
      </c>
      <c r="J482" s="10" t="s">
        <v>1069</v>
      </c>
      <c r="K482" s="10" t="s">
        <v>540</v>
      </c>
      <c r="L482" s="8"/>
      <c r="M482" s="8"/>
      <c r="N482" s="8"/>
      <c r="O482" s="10" t="s">
        <v>28</v>
      </c>
      <c r="P482" s="13" t="s">
        <v>88</v>
      </c>
      <c r="Q482" s="13" t="s">
        <v>41</v>
      </c>
      <c r="R482" s="11"/>
      <c r="S482" s="13" t="s">
        <v>22</v>
      </c>
      <c r="T482" s="11"/>
    </row>
    <row r="483" ht="15.75" customHeight="1">
      <c r="A483" s="6" t="str">
        <f>HYPERLINK("https://devrant.com/rants/2312692","2312692")</f>
        <v>2312692</v>
      </c>
      <c r="B483" s="7">
        <v>43785.7308449074</v>
      </c>
      <c r="C483" s="8">
        <v>24.0</v>
      </c>
      <c r="D483" s="8">
        <v>8.0</v>
      </c>
      <c r="E483" s="8" t="s">
        <v>1070</v>
      </c>
      <c r="F483" s="8" t="s">
        <v>1071</v>
      </c>
      <c r="G483" s="9" t="s">
        <v>1072</v>
      </c>
      <c r="H483" s="10" t="s">
        <v>22</v>
      </c>
      <c r="I483" s="8"/>
      <c r="J483" s="8"/>
      <c r="K483" s="8"/>
      <c r="L483" s="8"/>
      <c r="M483" s="8"/>
      <c r="N483" s="8"/>
      <c r="O483" s="8"/>
      <c r="P483" s="11"/>
      <c r="Q483" s="11"/>
      <c r="R483" s="11"/>
      <c r="S483" s="11"/>
      <c r="T483" s="11"/>
    </row>
    <row r="484" ht="15.75" customHeight="1">
      <c r="A484" s="6" t="str">
        <f>HYPERLINK("https://devrant.com/rants/2454472","2454472")</f>
        <v>2454472</v>
      </c>
      <c r="B484" s="7">
        <v>43928.83018518519</v>
      </c>
      <c r="C484" s="8">
        <v>22.0</v>
      </c>
      <c r="D484" s="8">
        <v>8.0</v>
      </c>
      <c r="E484" s="8" t="s">
        <v>710</v>
      </c>
      <c r="F484" s="8"/>
      <c r="G484" s="9" t="s">
        <v>711</v>
      </c>
      <c r="H484" s="10" t="s">
        <v>25</v>
      </c>
      <c r="I484" s="10" t="s">
        <v>32</v>
      </c>
      <c r="J484" s="10" t="s">
        <v>653</v>
      </c>
      <c r="K484" s="8"/>
      <c r="L484" s="8"/>
      <c r="M484" s="8"/>
      <c r="N484" s="8"/>
      <c r="O484" s="10" t="s">
        <v>60</v>
      </c>
      <c r="P484" s="13" t="s">
        <v>61</v>
      </c>
      <c r="Q484" s="13" t="s">
        <v>47</v>
      </c>
      <c r="R484" s="11"/>
      <c r="S484" s="13" t="s">
        <v>22</v>
      </c>
      <c r="T484" s="11"/>
    </row>
    <row r="485" ht="15.75" customHeight="1">
      <c r="A485" s="6" t="str">
        <f>HYPERLINK("https://devrant.com/rants/1902267","1902267")</f>
        <v>1902267</v>
      </c>
      <c r="B485" s="7">
        <v>43435.60862268518</v>
      </c>
      <c r="C485" s="8">
        <v>21.0</v>
      </c>
      <c r="D485" s="8">
        <v>2.0</v>
      </c>
      <c r="E485" s="8" t="s">
        <v>1073</v>
      </c>
      <c r="F485" s="8"/>
      <c r="G485" s="9" t="s">
        <v>1074</v>
      </c>
      <c r="H485" s="10" t="s">
        <v>22</v>
      </c>
      <c r="I485" s="8"/>
      <c r="J485" s="8"/>
      <c r="K485" s="8"/>
      <c r="L485" s="8"/>
      <c r="M485" s="8"/>
      <c r="N485" s="8"/>
      <c r="O485" s="8"/>
      <c r="P485" s="11"/>
      <c r="Q485" s="11"/>
      <c r="R485" s="11"/>
      <c r="S485" s="11"/>
      <c r="T485" s="11"/>
    </row>
    <row r="486" ht="15.75" customHeight="1">
      <c r="A486" s="6" t="str">
        <f>HYPERLINK("https://devrant.com/rants/2440877","2440877")</f>
        <v>2440877</v>
      </c>
      <c r="B486" s="7">
        <v>43914.58871527778</v>
      </c>
      <c r="C486" s="8">
        <v>16.0</v>
      </c>
      <c r="D486" s="8">
        <v>9.0</v>
      </c>
      <c r="E486" s="8" t="s">
        <v>724</v>
      </c>
      <c r="F486" s="8" t="s">
        <v>725</v>
      </c>
      <c r="G486" s="9" t="s">
        <v>726</v>
      </c>
      <c r="H486" s="10" t="s">
        <v>25</v>
      </c>
      <c r="I486" s="10" t="s">
        <v>483</v>
      </c>
      <c r="J486" s="10" t="s">
        <v>653</v>
      </c>
      <c r="K486" s="10" t="s">
        <v>229</v>
      </c>
      <c r="L486" s="8"/>
      <c r="M486" s="8"/>
      <c r="N486" s="8"/>
      <c r="O486" s="10" t="s">
        <v>60</v>
      </c>
      <c r="P486" s="13" t="s">
        <v>47</v>
      </c>
      <c r="Q486" s="13" t="s">
        <v>61</v>
      </c>
      <c r="R486" s="11"/>
      <c r="S486" s="13" t="s">
        <v>22</v>
      </c>
      <c r="T486" s="11"/>
    </row>
    <row r="487" ht="15.75" customHeight="1">
      <c r="A487" s="6" t="str">
        <f>HYPERLINK("https://devrant.com/rants/2441318","2441318")</f>
        <v>2441318</v>
      </c>
      <c r="B487" s="7">
        <v>43915.18990740741</v>
      </c>
      <c r="C487" s="8">
        <v>14.0</v>
      </c>
      <c r="D487" s="8">
        <v>6.0</v>
      </c>
      <c r="E487" s="8" t="s">
        <v>209</v>
      </c>
      <c r="F487" s="8"/>
      <c r="G487" s="9" t="s">
        <v>1075</v>
      </c>
      <c r="H487" s="10" t="s">
        <v>25</v>
      </c>
      <c r="I487" s="10" t="s">
        <v>483</v>
      </c>
      <c r="J487" s="10" t="s">
        <v>1076</v>
      </c>
      <c r="K487" s="10" t="s">
        <v>1077</v>
      </c>
      <c r="L487" s="8"/>
      <c r="M487" s="8"/>
      <c r="N487" s="8"/>
      <c r="O487" s="10" t="s">
        <v>46</v>
      </c>
      <c r="P487" s="11"/>
      <c r="Q487" s="11"/>
      <c r="R487" s="11"/>
      <c r="S487" s="13" t="s">
        <v>22</v>
      </c>
      <c r="T487" s="11"/>
    </row>
    <row r="488" ht="15.75" customHeight="1">
      <c r="A488" s="6" t="str">
        <f>HYPERLINK("https://devrant.com/rants/2441367","2441367")</f>
        <v>2441367</v>
      </c>
      <c r="B488" s="7">
        <v>43915.22578703704</v>
      </c>
      <c r="C488" s="8">
        <v>14.0</v>
      </c>
      <c r="D488" s="8">
        <v>20.0</v>
      </c>
      <c r="E488" s="8" t="s">
        <v>1078</v>
      </c>
      <c r="F488" s="8"/>
      <c r="G488" s="9" t="s">
        <v>1079</v>
      </c>
      <c r="H488" s="10" t="s">
        <v>25</v>
      </c>
      <c r="I488" s="10" t="s">
        <v>483</v>
      </c>
      <c r="J488" s="10" t="s">
        <v>1080</v>
      </c>
      <c r="K488" s="10" t="s">
        <v>310</v>
      </c>
      <c r="L488" s="10" t="s">
        <v>1081</v>
      </c>
      <c r="M488" s="8"/>
      <c r="N488" s="8"/>
      <c r="O488" s="10" t="s">
        <v>28</v>
      </c>
      <c r="P488" s="13" t="s">
        <v>41</v>
      </c>
      <c r="Q488" s="13" t="s">
        <v>29</v>
      </c>
      <c r="R488" s="11"/>
      <c r="S488" s="13" t="s">
        <v>22</v>
      </c>
      <c r="T488" s="11"/>
    </row>
    <row r="489" ht="15.75" customHeight="1">
      <c r="A489" s="6" t="str">
        <f>HYPERLINK("https://devrant.com/rants/2431940","2431940")</f>
        <v>2431940</v>
      </c>
      <c r="B489" s="7">
        <v>43904.88020833334</v>
      </c>
      <c r="C489" s="8">
        <v>13.0</v>
      </c>
      <c r="D489" s="8">
        <v>0.0</v>
      </c>
      <c r="E489" s="8" t="s">
        <v>496</v>
      </c>
      <c r="F489" s="8"/>
      <c r="G489" s="9" t="s">
        <v>497</v>
      </c>
      <c r="H489" s="10" t="s">
        <v>25</v>
      </c>
      <c r="I489" s="10" t="s">
        <v>483</v>
      </c>
      <c r="J489" s="10" t="s">
        <v>249</v>
      </c>
      <c r="K489" s="10" t="s">
        <v>1082</v>
      </c>
      <c r="L489" s="10" t="s">
        <v>480</v>
      </c>
      <c r="M489" s="8"/>
      <c r="N489" s="8"/>
      <c r="O489" s="10" t="s">
        <v>60</v>
      </c>
      <c r="P489" s="13" t="s">
        <v>47</v>
      </c>
      <c r="Q489" s="13" t="s">
        <v>61</v>
      </c>
      <c r="R489" s="11"/>
      <c r="S489" s="13" t="s">
        <v>22</v>
      </c>
      <c r="T489" s="11"/>
    </row>
    <row r="490" ht="15.75" customHeight="1">
      <c r="A490" s="6" t="str">
        <f>HYPERLINK("https://devrant.com/rants/2452160","2452160")</f>
        <v>2452160</v>
      </c>
      <c r="B490" s="7">
        <v>43926.38232638889</v>
      </c>
      <c r="C490" s="8">
        <v>13.0</v>
      </c>
      <c r="D490" s="8">
        <v>17.0</v>
      </c>
      <c r="E490" s="8" t="s">
        <v>26</v>
      </c>
      <c r="F490" s="8"/>
      <c r="G490" s="9" t="s">
        <v>1083</v>
      </c>
      <c r="H490" s="10" t="s">
        <v>25</v>
      </c>
      <c r="I490" s="10" t="s">
        <v>26</v>
      </c>
      <c r="J490" s="8"/>
      <c r="K490" s="8"/>
      <c r="L490" s="8"/>
      <c r="M490" s="8"/>
      <c r="N490" s="8"/>
      <c r="O490" s="10" t="s">
        <v>46</v>
      </c>
      <c r="P490" s="11"/>
      <c r="Q490" s="11"/>
      <c r="R490" s="11"/>
      <c r="S490" s="13" t="s">
        <v>25</v>
      </c>
      <c r="T490" s="11"/>
    </row>
    <row r="491" ht="15.75" customHeight="1">
      <c r="A491" s="6" t="str">
        <f>HYPERLINK("https://devrant.com/rants/2439637","2439637")</f>
        <v>2439637</v>
      </c>
      <c r="B491" s="7">
        <v>43913.27824074074</v>
      </c>
      <c r="C491" s="8">
        <v>9.0</v>
      </c>
      <c r="D491" s="8">
        <v>33.0</v>
      </c>
      <c r="E491" s="8" t="s">
        <v>1084</v>
      </c>
      <c r="F491" s="8"/>
      <c r="G491" s="9" t="s">
        <v>1085</v>
      </c>
      <c r="H491" s="10" t="s">
        <v>25</v>
      </c>
      <c r="I491" s="10" t="s">
        <v>483</v>
      </c>
      <c r="J491" s="10" t="s">
        <v>1086</v>
      </c>
      <c r="K491" s="10" t="s">
        <v>1087</v>
      </c>
      <c r="L491" s="8"/>
      <c r="M491" s="8"/>
      <c r="N491" s="8"/>
      <c r="O491" s="10" t="s">
        <v>28</v>
      </c>
      <c r="P491" s="13" t="s">
        <v>29</v>
      </c>
      <c r="Q491" s="11"/>
      <c r="R491" s="11"/>
      <c r="S491" s="13" t="s">
        <v>22</v>
      </c>
      <c r="T491" s="11"/>
    </row>
    <row r="492" ht="15.75" customHeight="1">
      <c r="A492" s="6" t="str">
        <f>HYPERLINK("https://devrant.com/rants/2432475","2432475")</f>
        <v>2432475</v>
      </c>
      <c r="B492" s="7">
        <v>43905.61983796296</v>
      </c>
      <c r="C492" s="8">
        <v>8.0</v>
      </c>
      <c r="D492" s="8">
        <v>6.0</v>
      </c>
      <c r="E492" s="8" t="s">
        <v>793</v>
      </c>
      <c r="F492" s="8"/>
      <c r="G492" s="9" t="s">
        <v>794</v>
      </c>
      <c r="H492" s="10" t="s">
        <v>25</v>
      </c>
      <c r="I492" s="10" t="s">
        <v>483</v>
      </c>
      <c r="J492" s="10" t="s">
        <v>1088</v>
      </c>
      <c r="K492" s="10" t="s">
        <v>82</v>
      </c>
      <c r="L492" s="8"/>
      <c r="M492" s="8"/>
      <c r="N492" s="8"/>
      <c r="O492" s="10" t="s">
        <v>28</v>
      </c>
      <c r="P492" s="11"/>
      <c r="Q492" s="11"/>
      <c r="R492" s="11"/>
      <c r="S492" s="13" t="s">
        <v>22</v>
      </c>
      <c r="T492" s="11"/>
    </row>
    <row r="493" ht="15.75" customHeight="1">
      <c r="A493" s="6" t="str">
        <f>HYPERLINK("https://devrant.com/rants/2432760","2432760")</f>
        <v>2432760</v>
      </c>
      <c r="B493" s="7">
        <v>43905.89734953704</v>
      </c>
      <c r="C493" s="8">
        <v>7.0</v>
      </c>
      <c r="D493" s="8">
        <v>9.0</v>
      </c>
      <c r="E493" s="8" t="s">
        <v>232</v>
      </c>
      <c r="F493" s="8"/>
      <c r="G493" s="9" t="s">
        <v>233</v>
      </c>
      <c r="H493" s="10" t="s">
        <v>25</v>
      </c>
      <c r="I493" s="10" t="s">
        <v>483</v>
      </c>
      <c r="J493" s="10" t="s">
        <v>84</v>
      </c>
      <c r="K493" s="10" t="s">
        <v>234</v>
      </c>
      <c r="L493" s="10" t="s">
        <v>540</v>
      </c>
      <c r="M493" s="8"/>
      <c r="N493" s="8"/>
      <c r="O493" s="10" t="s">
        <v>28</v>
      </c>
      <c r="P493" s="13" t="s">
        <v>41</v>
      </c>
      <c r="Q493" s="11"/>
      <c r="R493" s="11"/>
      <c r="S493" s="13" t="s">
        <v>22</v>
      </c>
      <c r="T493" s="11"/>
    </row>
    <row r="494" ht="15.75" customHeight="1">
      <c r="A494" s="6" t="str">
        <f>HYPERLINK("https://devrant.com/rants/2439792","2439792")</f>
        <v>2439792</v>
      </c>
      <c r="B494" s="7">
        <v>43913.44783564815</v>
      </c>
      <c r="C494" s="8">
        <v>7.0</v>
      </c>
      <c r="D494" s="8">
        <v>0.0</v>
      </c>
      <c r="E494" s="8" t="s">
        <v>209</v>
      </c>
      <c r="F494" s="8"/>
      <c r="G494" s="9" t="s">
        <v>1089</v>
      </c>
      <c r="H494" s="10" t="s">
        <v>25</v>
      </c>
      <c r="I494" s="10" t="s">
        <v>483</v>
      </c>
      <c r="J494" s="10" t="s">
        <v>1090</v>
      </c>
      <c r="K494" s="10" t="s">
        <v>1091</v>
      </c>
      <c r="L494" s="10" t="s">
        <v>91</v>
      </c>
      <c r="M494" s="8"/>
      <c r="N494" s="8"/>
      <c r="O494" s="10" t="s">
        <v>46</v>
      </c>
      <c r="P494" s="13" t="s">
        <v>61</v>
      </c>
      <c r="Q494" s="11"/>
      <c r="R494" s="11"/>
      <c r="S494" s="13" t="s">
        <v>22</v>
      </c>
      <c r="T494" s="11"/>
    </row>
    <row r="495" ht="15.75" customHeight="1">
      <c r="A495" s="6" t="str">
        <f>HYPERLINK("https://devrant.com/rants/2458208","2458208")</f>
        <v>2458208</v>
      </c>
      <c r="B495" s="7">
        <v>43932.69792824074</v>
      </c>
      <c r="C495" s="8">
        <v>6.0</v>
      </c>
      <c r="D495" s="8">
        <v>10.0</v>
      </c>
      <c r="E495" s="8" t="s">
        <v>20</v>
      </c>
      <c r="F495" s="8"/>
      <c r="G495" s="9" t="s">
        <v>1092</v>
      </c>
      <c r="H495" s="10" t="s">
        <v>25</v>
      </c>
      <c r="I495" s="10" t="s">
        <v>483</v>
      </c>
      <c r="J495" s="10" t="s">
        <v>614</v>
      </c>
      <c r="K495" s="10" t="s">
        <v>91</v>
      </c>
      <c r="L495" s="8"/>
      <c r="M495" s="8"/>
      <c r="N495" s="8"/>
      <c r="O495" s="10" t="s">
        <v>28</v>
      </c>
      <c r="P495" s="13" t="s">
        <v>88</v>
      </c>
      <c r="Q495" s="11"/>
      <c r="R495" s="11"/>
      <c r="S495" s="13" t="s">
        <v>22</v>
      </c>
      <c r="T495" s="11"/>
    </row>
    <row r="496" ht="15.75" customHeight="1">
      <c r="A496" s="6" t="str">
        <f>HYPERLINK("https://devrant.com/rants/2444564","2444564")</f>
        <v>2444564</v>
      </c>
      <c r="B496" s="7">
        <v>43918.64041666667</v>
      </c>
      <c r="C496" s="8">
        <v>5.0</v>
      </c>
      <c r="D496" s="8">
        <v>7.0</v>
      </c>
      <c r="E496" s="8" t="s">
        <v>1093</v>
      </c>
      <c r="F496" s="8"/>
      <c r="G496" s="9" t="s">
        <v>1094</v>
      </c>
      <c r="H496" s="10" t="s">
        <v>25</v>
      </c>
      <c r="I496" s="10" t="s">
        <v>483</v>
      </c>
      <c r="J496" s="10" t="s">
        <v>1095</v>
      </c>
      <c r="K496" s="10" t="s">
        <v>1077</v>
      </c>
      <c r="L496" s="10" t="s">
        <v>1096</v>
      </c>
      <c r="M496" s="8"/>
      <c r="N496" s="8"/>
      <c r="O496" s="10" t="s">
        <v>28</v>
      </c>
      <c r="P496" s="13" t="s">
        <v>88</v>
      </c>
      <c r="Q496" s="11"/>
      <c r="R496" s="11"/>
      <c r="S496" s="13" t="s">
        <v>22</v>
      </c>
      <c r="T496" s="11"/>
    </row>
    <row r="497" ht="15.75" customHeight="1">
      <c r="A497" s="6" t="str">
        <f>HYPERLINK("https://devrant.com/rants/2441410","2441410")</f>
        <v>2441410</v>
      </c>
      <c r="B497" s="7">
        <v>43915.26493055555</v>
      </c>
      <c r="C497" s="8">
        <v>5.0</v>
      </c>
      <c r="D497" s="8">
        <v>15.0</v>
      </c>
      <c r="E497" s="8" t="s">
        <v>1097</v>
      </c>
      <c r="F497" s="8" t="s">
        <v>1098</v>
      </c>
      <c r="G497" s="9" t="s">
        <v>1099</v>
      </c>
      <c r="H497" s="10" t="s">
        <v>25</v>
      </c>
      <c r="I497" s="10" t="s">
        <v>483</v>
      </c>
      <c r="J497" s="10" t="s">
        <v>1100</v>
      </c>
      <c r="K497" s="10" t="s">
        <v>1101</v>
      </c>
      <c r="L497" s="10" t="s">
        <v>91</v>
      </c>
      <c r="M497" s="8"/>
      <c r="N497" s="8"/>
      <c r="O497" s="10" t="s">
        <v>46</v>
      </c>
      <c r="P497" s="11"/>
      <c r="Q497" s="11"/>
      <c r="R497" s="11"/>
      <c r="S497" s="13" t="s">
        <v>22</v>
      </c>
      <c r="T497" s="11"/>
    </row>
    <row r="498" ht="15.75" customHeight="1">
      <c r="A498" s="6" t="str">
        <f>HYPERLINK("https://devrant.com/rants/2431416","2431416")</f>
        <v>2431416</v>
      </c>
      <c r="B498" s="7">
        <v>43904.1687962963</v>
      </c>
      <c r="C498" s="8">
        <v>5.0</v>
      </c>
      <c r="D498" s="8">
        <v>3.0</v>
      </c>
      <c r="E498" s="8" t="s">
        <v>20</v>
      </c>
      <c r="F498" s="8"/>
      <c r="G498" s="9" t="s">
        <v>819</v>
      </c>
      <c r="H498" s="10" t="s">
        <v>25</v>
      </c>
      <c r="I498" s="10" t="s">
        <v>483</v>
      </c>
      <c r="J498" s="10" t="s">
        <v>1102</v>
      </c>
      <c r="K498" s="10" t="s">
        <v>716</v>
      </c>
      <c r="L498" s="10" t="s">
        <v>1103</v>
      </c>
      <c r="M498" s="10" t="s">
        <v>1104</v>
      </c>
      <c r="N498" s="10"/>
      <c r="O498" s="10" t="s">
        <v>28</v>
      </c>
      <c r="P498" s="13" t="s">
        <v>41</v>
      </c>
      <c r="Q498" s="11"/>
      <c r="R498" s="11"/>
      <c r="S498" s="13" t="s">
        <v>22</v>
      </c>
      <c r="T498" s="11"/>
    </row>
    <row r="499" ht="15.75" customHeight="1">
      <c r="A499" s="6" t="str">
        <f>HYPERLINK("https://devrant.com/rants/2436886","2436886")</f>
        <v>2436886</v>
      </c>
      <c r="B499" s="7">
        <v>43909.7841550926</v>
      </c>
      <c r="C499" s="8">
        <v>5.0</v>
      </c>
      <c r="D499" s="8">
        <v>2.0</v>
      </c>
      <c r="E499" s="8" t="s">
        <v>1105</v>
      </c>
      <c r="F499" s="8" t="s">
        <v>1106</v>
      </c>
      <c r="G499" s="9" t="s">
        <v>1107</v>
      </c>
      <c r="H499" s="10" t="s">
        <v>25</v>
      </c>
      <c r="I499" s="10" t="s">
        <v>38</v>
      </c>
      <c r="J499" s="10" t="s">
        <v>32</v>
      </c>
      <c r="K499" s="10" t="s">
        <v>110</v>
      </c>
      <c r="L499" s="8"/>
      <c r="M499" s="8"/>
      <c r="N499" s="8"/>
      <c r="O499" s="10" t="s">
        <v>46</v>
      </c>
      <c r="P499" s="11"/>
      <c r="Q499" s="11"/>
      <c r="R499" s="11"/>
      <c r="S499" s="13" t="s">
        <v>22</v>
      </c>
      <c r="T499" s="11"/>
    </row>
    <row r="500" ht="15.75" customHeight="1">
      <c r="A500" s="6" t="str">
        <f>HYPERLINK("https://devrant.com/rants/2436941","2436941")</f>
        <v>2436941</v>
      </c>
      <c r="B500" s="7">
        <v>43909.85390046296</v>
      </c>
      <c r="C500" s="8">
        <v>4.0</v>
      </c>
      <c r="D500" s="8">
        <v>2.0</v>
      </c>
      <c r="E500" s="8" t="s">
        <v>612</v>
      </c>
      <c r="F500" s="8"/>
      <c r="G500" s="9" t="s">
        <v>613</v>
      </c>
      <c r="H500" s="10" t="s">
        <v>25</v>
      </c>
      <c r="I500" s="10" t="s">
        <v>483</v>
      </c>
      <c r="J500" s="10" t="s">
        <v>614</v>
      </c>
      <c r="K500" s="8"/>
      <c r="L500" s="8"/>
      <c r="M500" s="8"/>
      <c r="N500" s="8"/>
      <c r="O500" s="10" t="s">
        <v>46</v>
      </c>
      <c r="P500" s="13" t="s">
        <v>29</v>
      </c>
      <c r="Q500" s="11"/>
      <c r="R500" s="11"/>
      <c r="S500" s="13" t="s">
        <v>22</v>
      </c>
      <c r="T500" s="11"/>
    </row>
    <row r="501" ht="15.75" customHeight="1">
      <c r="A501" s="6" t="str">
        <f>HYPERLINK("https://devrant.com/rants/2457930","2457930")</f>
        <v>2457930</v>
      </c>
      <c r="B501" s="7">
        <v>43932.43637731481</v>
      </c>
      <c r="C501" s="8">
        <v>4.0</v>
      </c>
      <c r="D501" s="8">
        <v>4.0</v>
      </c>
      <c r="E501" s="8" t="s">
        <v>1108</v>
      </c>
      <c r="F501" s="8"/>
      <c r="G501" s="9" t="s">
        <v>1109</v>
      </c>
      <c r="H501" s="10" t="s">
        <v>25</v>
      </c>
      <c r="I501" s="10" t="s">
        <v>483</v>
      </c>
      <c r="J501" s="10" t="s">
        <v>38</v>
      </c>
      <c r="K501" s="10" t="s">
        <v>1110</v>
      </c>
      <c r="L501" s="8"/>
      <c r="M501" s="8"/>
      <c r="N501" s="8"/>
      <c r="O501" s="10" t="s">
        <v>28</v>
      </c>
      <c r="P501" s="13" t="s">
        <v>29</v>
      </c>
      <c r="Q501" s="11"/>
      <c r="R501" s="11"/>
      <c r="S501" s="13" t="s">
        <v>22</v>
      </c>
      <c r="T501" s="11"/>
    </row>
    <row r="502" ht="15.75" customHeight="1">
      <c r="A502" s="6" t="str">
        <f>HYPERLINK("https://devrant.com/rants/2449918","2449918")</f>
        <v>2449918</v>
      </c>
      <c r="B502" s="7">
        <v>43924.10930555555</v>
      </c>
      <c r="C502" s="8">
        <v>4.0</v>
      </c>
      <c r="D502" s="8">
        <v>8.0</v>
      </c>
      <c r="E502" s="8" t="s">
        <v>1111</v>
      </c>
      <c r="F502" s="8"/>
      <c r="G502" s="9" t="s">
        <v>1112</v>
      </c>
      <c r="H502" s="10" t="s">
        <v>25</v>
      </c>
      <c r="I502" s="10" t="s">
        <v>483</v>
      </c>
      <c r="J502" s="10" t="s">
        <v>1113</v>
      </c>
      <c r="K502" s="10" t="s">
        <v>1114</v>
      </c>
      <c r="L502" s="8"/>
      <c r="M502" s="8"/>
      <c r="N502" s="8"/>
      <c r="O502" s="10" t="s">
        <v>28</v>
      </c>
      <c r="P502" s="13" t="s">
        <v>29</v>
      </c>
      <c r="Q502" s="11"/>
      <c r="R502" s="11"/>
      <c r="S502" s="13" t="s">
        <v>22</v>
      </c>
      <c r="T502" s="11"/>
    </row>
    <row r="503" ht="15.75" customHeight="1">
      <c r="A503" s="6" t="str">
        <f>HYPERLINK("https://devrant.com/rants/2433076","2433076")</f>
        <v>2433076</v>
      </c>
      <c r="B503" s="7">
        <v>43906.27978009259</v>
      </c>
      <c r="C503" s="8">
        <v>3.0</v>
      </c>
      <c r="D503" s="8">
        <v>1.0</v>
      </c>
      <c r="E503" s="8" t="s">
        <v>299</v>
      </c>
      <c r="F503" s="8"/>
      <c r="G503" s="9" t="s">
        <v>300</v>
      </c>
      <c r="H503" s="10" t="s">
        <v>25</v>
      </c>
      <c r="I503" s="10" t="s">
        <v>483</v>
      </c>
      <c r="J503" s="10" t="s">
        <v>595</v>
      </c>
      <c r="K503" s="8"/>
      <c r="L503" s="8"/>
      <c r="M503" s="8"/>
      <c r="N503" s="8"/>
      <c r="O503" s="10" t="s">
        <v>28</v>
      </c>
      <c r="P503" s="13" t="s">
        <v>40</v>
      </c>
      <c r="Q503" s="11"/>
      <c r="R503" s="11"/>
      <c r="S503" s="13" t="s">
        <v>22</v>
      </c>
      <c r="T503" s="11"/>
    </row>
    <row r="504" ht="15.75" customHeight="1">
      <c r="A504" s="6" t="str">
        <f>HYPERLINK("https://devrant.com/rants/2439966","2439966")</f>
        <v>2439966</v>
      </c>
      <c r="B504" s="7">
        <v>43913.6655787037</v>
      </c>
      <c r="C504" s="8">
        <v>3.0</v>
      </c>
      <c r="D504" s="8">
        <v>10.0</v>
      </c>
      <c r="E504" s="8" t="s">
        <v>650</v>
      </c>
      <c r="F504" s="8"/>
      <c r="G504" s="9" t="s">
        <v>651</v>
      </c>
      <c r="H504" s="10" t="s">
        <v>25</v>
      </c>
      <c r="I504" s="10" t="s">
        <v>483</v>
      </c>
      <c r="J504" s="10" t="s">
        <v>653</v>
      </c>
      <c r="K504" s="10" t="s">
        <v>1115</v>
      </c>
      <c r="L504" s="10" t="s">
        <v>1116</v>
      </c>
      <c r="M504" s="10" t="s">
        <v>1117</v>
      </c>
      <c r="N504" s="10"/>
      <c r="O504" s="10" t="s">
        <v>60</v>
      </c>
      <c r="P504" s="13" t="s">
        <v>47</v>
      </c>
      <c r="Q504" s="11"/>
      <c r="R504" s="11"/>
      <c r="S504" s="13" t="s">
        <v>22</v>
      </c>
      <c r="T504" s="11"/>
    </row>
    <row r="505" ht="15.75" customHeight="1">
      <c r="A505" s="6" t="str">
        <f>HYPERLINK("https://devrant.com/rants/2454980","2454980")</f>
        <v>2454980</v>
      </c>
      <c r="B505" s="7">
        <v>43929.40740740741</v>
      </c>
      <c r="C505" s="8">
        <v>2.0</v>
      </c>
      <c r="D505" s="8">
        <v>4.0</v>
      </c>
      <c r="E505" s="8" t="s">
        <v>317</v>
      </c>
      <c r="F505" s="8"/>
      <c r="G505" s="9" t="s">
        <v>1026</v>
      </c>
      <c r="H505" s="10" t="s">
        <v>25</v>
      </c>
      <c r="I505" s="10" t="s">
        <v>483</v>
      </c>
      <c r="J505" s="10" t="s">
        <v>523</v>
      </c>
      <c r="K505" s="10" t="s">
        <v>1118</v>
      </c>
      <c r="L505" s="8"/>
      <c r="M505" s="8"/>
      <c r="N505" s="8"/>
      <c r="O505" s="10" t="s">
        <v>28</v>
      </c>
      <c r="P505" s="13" t="s">
        <v>29</v>
      </c>
      <c r="Q505" s="13" t="s">
        <v>88</v>
      </c>
      <c r="R505" s="11"/>
      <c r="S505" s="13" t="s">
        <v>22</v>
      </c>
      <c r="T505" s="11"/>
    </row>
    <row r="506" ht="15.75" customHeight="1">
      <c r="A506" s="6" t="str">
        <f>HYPERLINK("https://devrant.com/rants/2454607","2454607")</f>
        <v>2454607</v>
      </c>
      <c r="B506" s="7">
        <v>43929.03398148148</v>
      </c>
      <c r="C506" s="8">
        <v>2.0</v>
      </c>
      <c r="D506" s="8">
        <v>8.0</v>
      </c>
      <c r="E506" s="8" t="s">
        <v>866</v>
      </c>
      <c r="F506" s="8"/>
      <c r="G506" s="9" t="s">
        <v>867</v>
      </c>
      <c r="H506" s="10" t="s">
        <v>25</v>
      </c>
      <c r="I506" s="10" t="s">
        <v>1063</v>
      </c>
      <c r="J506" s="10" t="s">
        <v>540</v>
      </c>
      <c r="K506" s="10" t="s">
        <v>110</v>
      </c>
      <c r="L506" s="10" t="s">
        <v>1119</v>
      </c>
      <c r="M506" s="8"/>
      <c r="N506" s="8"/>
      <c r="O506" s="10" t="s">
        <v>60</v>
      </c>
      <c r="P506" s="13" t="s">
        <v>47</v>
      </c>
      <c r="Q506" s="13" t="s">
        <v>61</v>
      </c>
      <c r="R506" s="11"/>
      <c r="S506" s="13" t="s">
        <v>22</v>
      </c>
      <c r="T506" s="11"/>
    </row>
    <row r="507" ht="15.75" customHeight="1">
      <c r="A507" s="6" t="str">
        <f>HYPERLINK("https://devrant.com/rants/2437244","2437244")</f>
        <v>2437244</v>
      </c>
      <c r="B507" s="7">
        <v>43910.15178240741</v>
      </c>
      <c r="C507" s="8">
        <v>1.0</v>
      </c>
      <c r="D507" s="8">
        <v>7.0</v>
      </c>
      <c r="E507" s="8" t="s">
        <v>20</v>
      </c>
      <c r="F507" s="8" t="s">
        <v>1120</v>
      </c>
      <c r="G507" s="9" t="s">
        <v>1121</v>
      </c>
      <c r="H507" s="10" t="s">
        <v>25</v>
      </c>
      <c r="I507" s="10" t="s">
        <v>1122</v>
      </c>
      <c r="J507" s="10" t="s">
        <v>1123</v>
      </c>
      <c r="K507" s="10" t="s">
        <v>1124</v>
      </c>
      <c r="L507" s="10" t="s">
        <v>32</v>
      </c>
      <c r="M507" s="8"/>
      <c r="N507" s="8"/>
      <c r="O507" s="10" t="s">
        <v>28</v>
      </c>
      <c r="P507" s="13" t="s">
        <v>40</v>
      </c>
      <c r="Q507" s="11"/>
      <c r="R507" s="11"/>
      <c r="S507" s="13" t="s">
        <v>22</v>
      </c>
      <c r="T507" s="11"/>
    </row>
    <row r="508" ht="15.75" customHeight="1">
      <c r="A508" s="6" t="str">
        <f>HYPERLINK("https://devrant.com/rants/2441848","2441848")</f>
        <v>2441848</v>
      </c>
      <c r="B508" s="7">
        <v>43915.76805555556</v>
      </c>
      <c r="C508" s="8">
        <v>1.0</v>
      </c>
      <c r="D508" s="8">
        <v>0.0</v>
      </c>
      <c r="E508" s="8" t="s">
        <v>687</v>
      </c>
      <c r="F508" s="8"/>
      <c r="G508" s="9" t="s">
        <v>688</v>
      </c>
      <c r="H508" s="10" t="s">
        <v>25</v>
      </c>
      <c r="I508" s="10" t="s">
        <v>91</v>
      </c>
      <c r="J508" s="10" t="s">
        <v>433</v>
      </c>
      <c r="K508" s="10" t="s">
        <v>32</v>
      </c>
      <c r="L508" s="10" t="s">
        <v>1125</v>
      </c>
      <c r="M508" s="8"/>
      <c r="N508" s="8"/>
      <c r="O508" s="10" t="s">
        <v>60</v>
      </c>
      <c r="P508" s="13" t="s">
        <v>61</v>
      </c>
      <c r="Q508" s="11"/>
      <c r="R508" s="11"/>
      <c r="S508" s="13" t="s">
        <v>22</v>
      </c>
      <c r="T508" s="11"/>
    </row>
    <row r="509" ht="15.75" customHeight="1">
      <c r="A509" s="6" t="str">
        <f>HYPERLINK("https://devrant.com/rants/2458574","2458574")</f>
        <v>2458574</v>
      </c>
      <c r="B509" s="7">
        <v>43933.03793981481</v>
      </c>
      <c r="C509" s="8">
        <v>1.0</v>
      </c>
      <c r="D509" s="8">
        <v>10.0</v>
      </c>
      <c r="E509" s="8" t="s">
        <v>317</v>
      </c>
      <c r="F509" s="8"/>
      <c r="G509" s="9" t="s">
        <v>689</v>
      </c>
      <c r="H509" s="10" t="s">
        <v>25</v>
      </c>
      <c r="I509" s="10" t="s">
        <v>483</v>
      </c>
      <c r="J509" s="10" t="s">
        <v>703</v>
      </c>
      <c r="K509" s="10" t="s">
        <v>559</v>
      </c>
      <c r="L509" s="10" t="s">
        <v>523</v>
      </c>
      <c r="M509" s="8"/>
      <c r="N509" s="8"/>
      <c r="O509" s="10" t="s">
        <v>28</v>
      </c>
      <c r="P509" s="13" t="s">
        <v>29</v>
      </c>
      <c r="Q509" s="11"/>
      <c r="R509" s="11"/>
      <c r="S509" s="13" t="s">
        <v>22</v>
      </c>
      <c r="T509" s="11"/>
    </row>
    <row r="510" ht="15.75" customHeight="1">
      <c r="A510" s="6" t="str">
        <f>HYPERLINK("https://devrant.com/rants/2450664","2450664")</f>
        <v>2450664</v>
      </c>
      <c r="B510" s="7">
        <v>43924.73569444445</v>
      </c>
      <c r="C510" s="8">
        <v>0.0</v>
      </c>
      <c r="D510" s="8">
        <v>5.0</v>
      </c>
      <c r="E510" s="8" t="s">
        <v>1126</v>
      </c>
      <c r="F510" s="8"/>
      <c r="G510" s="9" t="s">
        <v>1127</v>
      </c>
      <c r="H510" s="10" t="s">
        <v>25</v>
      </c>
      <c r="I510" s="10" t="s">
        <v>523</v>
      </c>
      <c r="J510" s="16" t="s">
        <v>1128</v>
      </c>
      <c r="K510" s="10" t="s">
        <v>734</v>
      </c>
      <c r="L510" s="10" t="s">
        <v>1129</v>
      </c>
      <c r="M510" s="10" t="s">
        <v>532</v>
      </c>
      <c r="N510" s="10"/>
      <c r="O510" s="10" t="s">
        <v>28</v>
      </c>
      <c r="P510" s="13" t="s">
        <v>29</v>
      </c>
      <c r="Q510" s="13" t="s">
        <v>41</v>
      </c>
      <c r="R510" s="11"/>
      <c r="S510" s="13" t="s">
        <v>22</v>
      </c>
      <c r="T510" s="11"/>
    </row>
    <row r="511" ht="15.75" customHeight="1">
      <c r="A511" s="6" t="str">
        <f>HYPERLINK("https://devrant.com/rants/2440635","2440635")</f>
        <v>2440635</v>
      </c>
      <c r="B511" s="7">
        <v>43914.34902777777</v>
      </c>
      <c r="C511" s="8">
        <v>0.0</v>
      </c>
      <c r="D511" s="8">
        <v>0.0</v>
      </c>
      <c r="E511" s="8" t="s">
        <v>1130</v>
      </c>
      <c r="F511" s="8" t="s">
        <v>1131</v>
      </c>
      <c r="G511" s="9" t="s">
        <v>1132</v>
      </c>
      <c r="H511" s="10" t="s">
        <v>25</v>
      </c>
      <c r="I511" s="10" t="s">
        <v>38</v>
      </c>
      <c r="J511" s="10" t="s">
        <v>699</v>
      </c>
      <c r="K511" s="10" t="s">
        <v>1133</v>
      </c>
      <c r="L511" s="10" t="s">
        <v>483</v>
      </c>
      <c r="M511" s="8"/>
      <c r="N511" s="8"/>
      <c r="O511" s="10" t="s">
        <v>60</v>
      </c>
      <c r="P511" s="13" t="s">
        <v>61</v>
      </c>
      <c r="Q511" s="11"/>
      <c r="R511" s="11"/>
      <c r="S511" s="13" t="s">
        <v>22</v>
      </c>
      <c r="T511" s="11"/>
    </row>
    <row r="512" ht="15.75" customHeight="1">
      <c r="A512" s="6" t="str">
        <f>HYPERLINK("https://devrant.com/rants/2438510","2438510")</f>
        <v>2438510</v>
      </c>
      <c r="B512" s="7">
        <v>43911.6370949074</v>
      </c>
      <c r="C512" s="8">
        <v>106.0</v>
      </c>
      <c r="D512" s="8">
        <v>17.0</v>
      </c>
      <c r="E512" s="8" t="s">
        <v>20</v>
      </c>
      <c r="F512" s="8"/>
      <c r="G512" s="9" t="s">
        <v>21</v>
      </c>
      <c r="H512" s="10" t="s">
        <v>25</v>
      </c>
      <c r="I512" s="10" t="s">
        <v>709</v>
      </c>
      <c r="J512" s="10" t="s">
        <v>1134</v>
      </c>
      <c r="K512" s="10" t="s">
        <v>91</v>
      </c>
      <c r="L512" s="8"/>
      <c r="M512" s="8"/>
      <c r="N512" s="8"/>
      <c r="O512" s="10" t="s">
        <v>28</v>
      </c>
      <c r="P512" s="13" t="s">
        <v>29</v>
      </c>
      <c r="Q512" s="11"/>
      <c r="R512" s="11"/>
      <c r="S512" s="13" t="s">
        <v>25</v>
      </c>
      <c r="T512" s="11"/>
    </row>
    <row r="513" ht="15.75" customHeight="1">
      <c r="A513" s="6" t="str">
        <f>HYPERLINK("https://devrant.com/rants/2441864","2441864")</f>
        <v>2441864</v>
      </c>
      <c r="B513" s="7">
        <v>43915.78582175926</v>
      </c>
      <c r="C513" s="8">
        <v>94.0</v>
      </c>
      <c r="D513" s="8">
        <v>16.0</v>
      </c>
      <c r="E513" s="8" t="s">
        <v>1135</v>
      </c>
      <c r="F513" s="8"/>
      <c r="G513" s="9" t="s">
        <v>1136</v>
      </c>
      <c r="H513" s="10" t="s">
        <v>25</v>
      </c>
      <c r="I513" s="10" t="s">
        <v>1137</v>
      </c>
      <c r="J513" s="10" t="s">
        <v>1138</v>
      </c>
      <c r="K513" s="10" t="s">
        <v>591</v>
      </c>
      <c r="L513" s="10" t="s">
        <v>1139</v>
      </c>
      <c r="M513" s="10" t="s">
        <v>514</v>
      </c>
      <c r="N513" s="10"/>
      <c r="O513" s="10" t="s">
        <v>46</v>
      </c>
      <c r="P513" s="11"/>
      <c r="Q513" s="11"/>
      <c r="R513" s="11"/>
      <c r="S513" s="13" t="s">
        <v>25</v>
      </c>
      <c r="T513" s="11"/>
    </row>
    <row r="514" ht="15.75" customHeight="1">
      <c r="A514" s="6" t="str">
        <f>HYPERLINK("https://devrant.com/rants/2438154","2438154")</f>
        <v>2438154</v>
      </c>
      <c r="B514" s="7">
        <v>43911.22123842593</v>
      </c>
      <c r="C514" s="8">
        <v>79.0</v>
      </c>
      <c r="D514" s="8">
        <v>9.0</v>
      </c>
      <c r="E514" s="8" t="s">
        <v>1140</v>
      </c>
      <c r="F514" s="8"/>
      <c r="G514" s="9" t="s">
        <v>1141</v>
      </c>
      <c r="H514" s="10" t="s">
        <v>25</v>
      </c>
      <c r="I514" s="10" t="s">
        <v>26</v>
      </c>
      <c r="J514" s="10" t="s">
        <v>1142</v>
      </c>
      <c r="K514" s="8"/>
      <c r="L514" s="8"/>
      <c r="M514" s="8"/>
      <c r="N514" s="8"/>
      <c r="O514" s="10" t="s">
        <v>28</v>
      </c>
      <c r="P514" s="13" t="s">
        <v>88</v>
      </c>
      <c r="Q514" s="11"/>
      <c r="R514" s="11"/>
      <c r="S514" s="13" t="s">
        <v>25</v>
      </c>
      <c r="T514" s="11"/>
    </row>
    <row r="515" ht="15.75" customHeight="1">
      <c r="A515" s="6" t="str">
        <f>HYPERLINK("https://devrant.com/rants/297870","297870")</f>
        <v>297870</v>
      </c>
      <c r="B515" s="7">
        <v>42695.75438657407</v>
      </c>
      <c r="C515" s="8">
        <v>51.0</v>
      </c>
      <c r="D515" s="8">
        <v>1.0</v>
      </c>
      <c r="E515" s="8" t="s">
        <v>1143</v>
      </c>
      <c r="F515" s="8"/>
      <c r="G515" s="9" t="s">
        <v>1144</v>
      </c>
      <c r="H515" s="10" t="s">
        <v>22</v>
      </c>
      <c r="I515" s="8"/>
      <c r="J515" s="8"/>
      <c r="K515" s="8"/>
      <c r="L515" s="8"/>
      <c r="M515" s="8"/>
      <c r="N515" s="8"/>
      <c r="O515" s="8"/>
      <c r="P515" s="11"/>
      <c r="Q515" s="11"/>
      <c r="R515" s="11"/>
      <c r="S515" s="11"/>
      <c r="T515" s="11"/>
    </row>
    <row r="516" ht="15.75" customHeight="1">
      <c r="A516" s="6" t="str">
        <f>HYPERLINK("https://devrant.com/rants/2454795","2454795")</f>
        <v>2454795</v>
      </c>
      <c r="B516" s="7">
        <v>43929.2384375</v>
      </c>
      <c r="C516" s="8">
        <v>45.0</v>
      </c>
      <c r="D516" s="8">
        <v>19.0</v>
      </c>
      <c r="E516" s="8" t="s">
        <v>1061</v>
      </c>
      <c r="F516" s="8"/>
      <c r="G516" s="9" t="s">
        <v>1062</v>
      </c>
      <c r="H516" s="10" t="s">
        <v>25</v>
      </c>
      <c r="I516" s="10" t="s">
        <v>26</v>
      </c>
      <c r="J516" s="10" t="s">
        <v>1145</v>
      </c>
      <c r="K516" s="8"/>
      <c r="L516" s="8"/>
      <c r="M516" s="8"/>
      <c r="N516" s="8"/>
      <c r="O516" s="10" t="s">
        <v>46</v>
      </c>
      <c r="P516" s="11"/>
      <c r="Q516" s="11"/>
      <c r="R516" s="11"/>
      <c r="S516" s="13" t="s">
        <v>25</v>
      </c>
      <c r="T516" s="11"/>
    </row>
    <row r="517" ht="15.75" customHeight="1">
      <c r="A517" s="6" t="str">
        <f>HYPERLINK("https://devrant.com/rants/2227324","2227324")</f>
        <v>2227324</v>
      </c>
      <c r="B517" s="7">
        <v>43698.81965277778</v>
      </c>
      <c r="C517" s="8">
        <v>30.0</v>
      </c>
      <c r="D517" s="8">
        <v>10.0</v>
      </c>
      <c r="E517" s="8" t="s">
        <v>35</v>
      </c>
      <c r="F517" s="8"/>
      <c r="G517" s="9" t="s">
        <v>1146</v>
      </c>
      <c r="H517" s="10" t="s">
        <v>25</v>
      </c>
      <c r="I517" s="10" t="s">
        <v>68</v>
      </c>
      <c r="J517" s="10" t="s">
        <v>1147</v>
      </c>
      <c r="K517" s="10" t="s">
        <v>1069</v>
      </c>
      <c r="L517" s="8"/>
      <c r="M517" s="8"/>
      <c r="N517" s="8"/>
      <c r="O517" s="10" t="s">
        <v>28</v>
      </c>
      <c r="P517" s="13" t="s">
        <v>41</v>
      </c>
      <c r="Q517" s="13" t="s">
        <v>29</v>
      </c>
      <c r="R517" s="11"/>
      <c r="S517" s="13" t="s">
        <v>22</v>
      </c>
      <c r="T517" s="11"/>
    </row>
    <row r="518" ht="15.75" customHeight="1">
      <c r="A518" s="6" t="str">
        <f>HYPERLINK("https://devrant.com/rants/2436768","2436768")</f>
        <v>2436768</v>
      </c>
      <c r="B518" s="7">
        <v>43909.67853009259</v>
      </c>
      <c r="C518" s="8">
        <v>22.0</v>
      </c>
      <c r="D518" s="8">
        <v>3.0</v>
      </c>
      <c r="E518" s="8" t="s">
        <v>712</v>
      </c>
      <c r="F518" s="8" t="s">
        <v>713</v>
      </c>
      <c r="G518" s="9" t="s">
        <v>714</v>
      </c>
      <c r="H518" s="10" t="s">
        <v>22</v>
      </c>
      <c r="I518" s="8"/>
      <c r="J518" s="8"/>
      <c r="K518" s="8"/>
      <c r="L518" s="8"/>
      <c r="M518" s="8"/>
      <c r="N518" s="8"/>
      <c r="O518" s="8"/>
      <c r="P518" s="11"/>
      <c r="Q518" s="11"/>
      <c r="R518" s="11"/>
      <c r="S518" s="11"/>
      <c r="T518" s="11"/>
    </row>
    <row r="519" ht="15.75" customHeight="1">
      <c r="A519" s="6" t="str">
        <f>HYPERLINK("https://devrant.com/rants/2440877","2440877")</f>
        <v>2440877</v>
      </c>
      <c r="B519" s="7">
        <v>43914.58871527778</v>
      </c>
      <c r="C519" s="8">
        <v>16.0</v>
      </c>
      <c r="D519" s="8">
        <v>9.0</v>
      </c>
      <c r="E519" s="8" t="s">
        <v>724</v>
      </c>
      <c r="F519" s="8" t="s">
        <v>725</v>
      </c>
      <c r="G519" s="9" t="s">
        <v>726</v>
      </c>
      <c r="H519" s="10" t="s">
        <v>25</v>
      </c>
      <c r="I519" s="10" t="s">
        <v>32</v>
      </c>
      <c r="J519" s="10" t="s">
        <v>38</v>
      </c>
      <c r="K519" s="8"/>
      <c r="L519" s="8"/>
      <c r="M519" s="8"/>
      <c r="N519" s="8"/>
      <c r="O519" s="10" t="s">
        <v>60</v>
      </c>
      <c r="P519" s="13" t="s">
        <v>61</v>
      </c>
      <c r="Q519" s="11"/>
      <c r="R519" s="11"/>
      <c r="S519" s="13" t="s">
        <v>22</v>
      </c>
      <c r="T519" s="11"/>
    </row>
    <row r="520" ht="15.75" customHeight="1">
      <c r="A520" s="6" t="str">
        <f>HYPERLINK("https://devrant.com/rants/2457888","2457888")</f>
        <v>2457888</v>
      </c>
      <c r="B520" s="7">
        <v>43932.39298611111</v>
      </c>
      <c r="C520" s="8">
        <v>16.0</v>
      </c>
      <c r="D520" s="8">
        <v>6.0</v>
      </c>
      <c r="E520" s="8" t="s">
        <v>20</v>
      </c>
      <c r="F520" s="8"/>
      <c r="G520" s="9" t="s">
        <v>727</v>
      </c>
      <c r="H520" s="10" t="s">
        <v>25</v>
      </c>
      <c r="I520" s="10" t="s">
        <v>68</v>
      </c>
      <c r="J520" s="10" t="s">
        <v>1148</v>
      </c>
      <c r="K520" s="10" t="s">
        <v>876</v>
      </c>
      <c r="L520" s="8"/>
      <c r="M520" s="8"/>
      <c r="N520" s="8"/>
      <c r="O520" s="10" t="s">
        <v>60</v>
      </c>
      <c r="P520" s="13" t="s">
        <v>61</v>
      </c>
      <c r="Q520" s="11"/>
      <c r="R520" s="11"/>
      <c r="S520" s="13" t="s">
        <v>22</v>
      </c>
      <c r="T520" s="11"/>
    </row>
    <row r="521" ht="15.75" customHeight="1">
      <c r="A521" s="6" t="str">
        <f>HYPERLINK("https://devrant.com/rants/2435825","2435825")</f>
        <v>2435825</v>
      </c>
      <c r="B521" s="7">
        <v>43908.70442129629</v>
      </c>
      <c r="C521" s="8">
        <v>16.0</v>
      </c>
      <c r="D521" s="8">
        <v>4.0</v>
      </c>
      <c r="E521" s="8" t="s">
        <v>646</v>
      </c>
      <c r="F521" s="8"/>
      <c r="G521" s="9" t="s">
        <v>1149</v>
      </c>
      <c r="H521" s="10" t="s">
        <v>25</v>
      </c>
      <c r="I521" s="10" t="s">
        <v>68</v>
      </c>
      <c r="J521" s="10" t="s">
        <v>1150</v>
      </c>
      <c r="K521" s="10" t="s">
        <v>1151</v>
      </c>
      <c r="L521" s="8"/>
      <c r="M521" s="8"/>
      <c r="N521" s="8"/>
      <c r="O521" s="10" t="s">
        <v>60</v>
      </c>
      <c r="P521" s="13" t="s">
        <v>61</v>
      </c>
      <c r="Q521" s="11"/>
      <c r="R521" s="11"/>
      <c r="S521" s="13" t="s">
        <v>25</v>
      </c>
      <c r="T521" s="11"/>
    </row>
    <row r="522" ht="15.75" customHeight="1">
      <c r="A522" s="6" t="str">
        <f>HYPERLINK("https://devrant.com/rants/2436829","2436829")</f>
        <v>2436829</v>
      </c>
      <c r="B522" s="7">
        <v>43909.71719907408</v>
      </c>
      <c r="C522" s="8">
        <v>15.0</v>
      </c>
      <c r="D522" s="8">
        <v>19.0</v>
      </c>
      <c r="E522" s="8" t="s">
        <v>1152</v>
      </c>
      <c r="F522" s="8"/>
      <c r="G522" s="9" t="s">
        <v>1153</v>
      </c>
      <c r="H522" s="10" t="s">
        <v>25</v>
      </c>
      <c r="I522" s="10" t="s">
        <v>68</v>
      </c>
      <c r="J522" s="10" t="s">
        <v>1154</v>
      </c>
      <c r="K522" s="8"/>
      <c r="L522" s="8"/>
      <c r="M522" s="8"/>
      <c r="N522" s="8"/>
      <c r="O522" s="10" t="s">
        <v>28</v>
      </c>
      <c r="P522" s="13" t="s">
        <v>29</v>
      </c>
      <c r="Q522" s="11"/>
      <c r="R522" s="11"/>
      <c r="S522" s="13" t="s">
        <v>22</v>
      </c>
      <c r="T522" s="11"/>
    </row>
    <row r="523" ht="15.75" customHeight="1">
      <c r="A523" s="6" t="str">
        <f>HYPERLINK("https://devrant.com/rants/2440746","2440746")</f>
        <v>2440746</v>
      </c>
      <c r="B523" s="7">
        <v>43914.45792824074</v>
      </c>
      <c r="C523" s="8">
        <v>15.0</v>
      </c>
      <c r="D523" s="8">
        <v>4.0</v>
      </c>
      <c r="E523" s="8" t="s">
        <v>1155</v>
      </c>
      <c r="F523" s="8" t="s">
        <v>1156</v>
      </c>
      <c r="G523" s="9" t="s">
        <v>1157</v>
      </c>
      <c r="H523" s="10" t="s">
        <v>25</v>
      </c>
      <c r="I523" s="10" t="s">
        <v>68</v>
      </c>
      <c r="J523" s="10" t="s">
        <v>1158</v>
      </c>
      <c r="K523" s="8"/>
      <c r="L523" s="8"/>
      <c r="M523" s="8"/>
      <c r="N523" s="8"/>
      <c r="O523" s="10" t="s">
        <v>46</v>
      </c>
      <c r="P523" s="11"/>
      <c r="Q523" s="11"/>
      <c r="R523" s="11"/>
      <c r="S523" s="13" t="s">
        <v>22</v>
      </c>
      <c r="T523" s="11"/>
    </row>
    <row r="524" ht="15.75" customHeight="1">
      <c r="A524" s="6" t="str">
        <f>HYPERLINK("https://devrant.com/rants/2454468","2454468")</f>
        <v>2454468</v>
      </c>
      <c r="B524" s="7">
        <v>43928.82278935185</v>
      </c>
      <c r="C524" s="8">
        <v>15.0</v>
      </c>
      <c r="D524" s="8">
        <v>7.0</v>
      </c>
      <c r="E524" s="8" t="s">
        <v>468</v>
      </c>
      <c r="F524" s="8"/>
      <c r="G524" s="9" t="s">
        <v>469</v>
      </c>
      <c r="H524" s="10" t="s">
        <v>25</v>
      </c>
      <c r="I524" s="10" t="s">
        <v>68</v>
      </c>
      <c r="J524" s="10" t="s">
        <v>1159</v>
      </c>
      <c r="K524" s="10" t="s">
        <v>1160</v>
      </c>
      <c r="L524" s="8"/>
      <c r="M524" s="8"/>
      <c r="N524" s="8"/>
      <c r="O524" s="10" t="s">
        <v>28</v>
      </c>
      <c r="P524" s="13" t="s">
        <v>29</v>
      </c>
      <c r="Q524" s="11"/>
      <c r="R524" s="11"/>
      <c r="S524" s="13" t="s">
        <v>22</v>
      </c>
      <c r="T524" s="11"/>
    </row>
    <row r="525" ht="15.75" customHeight="1">
      <c r="A525" s="6" t="str">
        <f>HYPERLINK("https://devrant.com/rants/2437804","2437804")</f>
        <v>2437804</v>
      </c>
      <c r="B525" s="7">
        <v>43910.69655092592</v>
      </c>
      <c r="C525" s="8">
        <v>15.0</v>
      </c>
      <c r="D525" s="8">
        <v>32.0</v>
      </c>
      <c r="E525" s="8" t="s">
        <v>1161</v>
      </c>
      <c r="F525" s="8"/>
      <c r="G525" s="9" t="s">
        <v>1162</v>
      </c>
      <c r="H525" s="10" t="s">
        <v>25</v>
      </c>
      <c r="I525" s="10" t="s">
        <v>68</v>
      </c>
      <c r="J525" s="10" t="s">
        <v>1163</v>
      </c>
      <c r="K525" s="10" t="s">
        <v>134</v>
      </c>
      <c r="L525" s="10" t="s">
        <v>1164</v>
      </c>
      <c r="M525" s="8"/>
      <c r="N525" s="8"/>
      <c r="O525" s="10" t="s">
        <v>28</v>
      </c>
      <c r="P525" s="13" t="s">
        <v>88</v>
      </c>
      <c r="Q525" s="11"/>
      <c r="R525" s="11"/>
      <c r="S525" s="13" t="s">
        <v>22</v>
      </c>
      <c r="T525" s="11"/>
    </row>
    <row r="526" ht="15.75" customHeight="1">
      <c r="A526" s="6" t="str">
        <f>HYPERLINK("https://devrant.com/rants/2440139","2440139")</f>
        <v>2440139</v>
      </c>
      <c r="B526" s="7">
        <v>43913.86180555556</v>
      </c>
      <c r="C526" s="8">
        <v>15.0</v>
      </c>
      <c r="D526" s="8">
        <v>5.0</v>
      </c>
      <c r="E526" s="8" t="s">
        <v>1165</v>
      </c>
      <c r="F526" s="8"/>
      <c r="G526" s="9" t="s">
        <v>1166</v>
      </c>
      <c r="H526" s="10" t="s">
        <v>25</v>
      </c>
      <c r="I526" s="10" t="s">
        <v>26</v>
      </c>
      <c r="J526" s="10" t="s">
        <v>68</v>
      </c>
      <c r="K526" s="10" t="s">
        <v>1167</v>
      </c>
      <c r="L526" s="8"/>
      <c r="M526" s="8"/>
      <c r="N526" s="8"/>
      <c r="O526" s="10" t="s">
        <v>60</v>
      </c>
      <c r="P526" s="13" t="s">
        <v>61</v>
      </c>
      <c r="Q526" s="11"/>
      <c r="R526" s="11"/>
      <c r="S526" s="13" t="s">
        <v>22</v>
      </c>
      <c r="T526" s="11"/>
    </row>
    <row r="527" ht="15.75" customHeight="1">
      <c r="A527" s="6" t="str">
        <f>HYPERLINK("https://devrant.com/rants/2446020","2446020")</f>
        <v>2446020</v>
      </c>
      <c r="B527" s="7">
        <v>43920.43710648148</v>
      </c>
      <c r="C527" s="8">
        <v>14.0</v>
      </c>
      <c r="D527" s="8">
        <v>8.0</v>
      </c>
      <c r="E527" s="8" t="s">
        <v>1168</v>
      </c>
      <c r="F527" s="8"/>
      <c r="G527" s="9" t="s">
        <v>1169</v>
      </c>
      <c r="H527" s="10" t="s">
        <v>25</v>
      </c>
      <c r="I527" s="10" t="s">
        <v>68</v>
      </c>
      <c r="J527" s="10" t="s">
        <v>38</v>
      </c>
      <c r="K527" s="10" t="s">
        <v>1170</v>
      </c>
      <c r="L527" s="8"/>
      <c r="M527" s="8"/>
      <c r="N527" s="8"/>
      <c r="O527" s="10" t="s">
        <v>46</v>
      </c>
      <c r="P527" s="13" t="s">
        <v>40</v>
      </c>
      <c r="Q527" s="11"/>
      <c r="R527" s="11"/>
      <c r="S527" s="13" t="s">
        <v>22</v>
      </c>
      <c r="T527" s="11"/>
    </row>
    <row r="528" ht="15.75" customHeight="1">
      <c r="A528" s="6" t="str">
        <f>HYPERLINK("https://devrant.com/rants/2443384","2443384")</f>
        <v>2443384</v>
      </c>
      <c r="B528" s="7">
        <v>43917.3955324074</v>
      </c>
      <c r="C528" s="8">
        <v>14.0</v>
      </c>
      <c r="D528" s="8">
        <v>8.0</v>
      </c>
      <c r="E528" s="8" t="s">
        <v>739</v>
      </c>
      <c r="F528" s="8"/>
      <c r="G528" s="9" t="s">
        <v>740</v>
      </c>
      <c r="H528" s="10" t="s">
        <v>25</v>
      </c>
      <c r="I528" s="10" t="s">
        <v>68</v>
      </c>
      <c r="J528" s="10" t="s">
        <v>1171</v>
      </c>
      <c r="K528" s="10" t="s">
        <v>1172</v>
      </c>
      <c r="L528" s="8"/>
      <c r="M528" s="8"/>
      <c r="N528" s="8"/>
      <c r="O528" s="10" t="s">
        <v>28</v>
      </c>
      <c r="P528" s="13" t="s">
        <v>29</v>
      </c>
      <c r="Q528" s="11"/>
      <c r="R528" s="11"/>
      <c r="S528" s="13" t="s">
        <v>22</v>
      </c>
      <c r="T528" s="11"/>
    </row>
    <row r="529" ht="15.75" customHeight="1">
      <c r="A529" s="6" t="str">
        <f>HYPERLINK("https://devrant.com/rants/2434813","2434813")</f>
        <v>2434813</v>
      </c>
      <c r="B529" s="7">
        <v>43907.69788194444</v>
      </c>
      <c r="C529" s="8">
        <v>14.0</v>
      </c>
      <c r="D529" s="8">
        <v>14.0</v>
      </c>
      <c r="E529" s="8" t="s">
        <v>145</v>
      </c>
      <c r="F529" s="8"/>
      <c r="G529" s="9" t="s">
        <v>146</v>
      </c>
      <c r="H529" s="10" t="s">
        <v>22</v>
      </c>
      <c r="I529" s="8"/>
      <c r="J529" s="8"/>
      <c r="K529" s="8"/>
      <c r="L529" s="8"/>
      <c r="M529" s="8"/>
      <c r="N529" s="8"/>
      <c r="O529" s="8"/>
      <c r="P529" s="11"/>
      <c r="Q529" s="11"/>
      <c r="R529" s="11"/>
      <c r="S529" s="11"/>
      <c r="T529" s="11"/>
    </row>
    <row r="530" ht="15.75" customHeight="1">
      <c r="A530" s="6" t="str">
        <f>HYPERLINK("https://devrant.com/rants/2442785","2442785")</f>
        <v>2442785</v>
      </c>
      <c r="B530" s="7">
        <v>43916.769375</v>
      </c>
      <c r="C530" s="8">
        <v>13.0</v>
      </c>
      <c r="D530" s="8">
        <v>8.0</v>
      </c>
      <c r="E530" s="8" t="s">
        <v>1173</v>
      </c>
      <c r="F530" s="8" t="s">
        <v>1174</v>
      </c>
      <c r="G530" s="9" t="s">
        <v>1175</v>
      </c>
      <c r="H530" s="10" t="s">
        <v>25</v>
      </c>
      <c r="I530" s="10" t="s">
        <v>68</v>
      </c>
      <c r="J530" s="10" t="s">
        <v>1176</v>
      </c>
      <c r="K530" s="10" t="s">
        <v>876</v>
      </c>
      <c r="L530" s="8"/>
      <c r="M530" s="8"/>
      <c r="N530" s="8"/>
      <c r="O530" s="10" t="s">
        <v>60</v>
      </c>
      <c r="P530" s="13" t="s">
        <v>61</v>
      </c>
      <c r="Q530" s="11"/>
      <c r="R530" s="11"/>
      <c r="S530" s="13" t="s">
        <v>22</v>
      </c>
      <c r="T530" s="11"/>
    </row>
    <row r="531" ht="15.75" customHeight="1">
      <c r="A531" s="6" t="str">
        <f>HYPERLINK("https://devrant.com/rants/2457536","2457536")</f>
        <v>2457536</v>
      </c>
      <c r="B531" s="7">
        <v>43931.99978009259</v>
      </c>
      <c r="C531" s="8">
        <v>13.0</v>
      </c>
      <c r="D531" s="8">
        <v>2.0</v>
      </c>
      <c r="E531" s="8" t="s">
        <v>1177</v>
      </c>
      <c r="F531" s="8" t="s">
        <v>1178</v>
      </c>
      <c r="G531" s="9" t="s">
        <v>1179</v>
      </c>
      <c r="H531" s="10" t="s">
        <v>25</v>
      </c>
      <c r="I531" s="10" t="s">
        <v>68</v>
      </c>
      <c r="J531" s="10" t="s">
        <v>1180</v>
      </c>
      <c r="K531" s="10" t="s">
        <v>1181</v>
      </c>
      <c r="L531" s="8"/>
      <c r="M531" s="8"/>
      <c r="N531" s="8"/>
      <c r="O531" s="10" t="s">
        <v>28</v>
      </c>
      <c r="P531" s="13" t="s">
        <v>88</v>
      </c>
      <c r="Q531" s="11"/>
      <c r="R531" s="11"/>
      <c r="S531" s="13" t="s">
        <v>22</v>
      </c>
      <c r="T531" s="11"/>
    </row>
    <row r="532" ht="15.75" customHeight="1">
      <c r="A532" s="6" t="str">
        <f>HYPERLINK("https://devrant.com/rants/2440036","2440036")</f>
        <v>2440036</v>
      </c>
      <c r="B532" s="7">
        <v>43913.72907407407</v>
      </c>
      <c r="C532" s="8">
        <v>13.0</v>
      </c>
      <c r="D532" s="8">
        <v>11.0</v>
      </c>
      <c r="E532" s="8" t="s">
        <v>1182</v>
      </c>
      <c r="F532" s="8" t="s">
        <v>1183</v>
      </c>
      <c r="G532" s="9" t="s">
        <v>1184</v>
      </c>
      <c r="H532" s="10" t="s">
        <v>25</v>
      </c>
      <c r="I532" s="10" t="s">
        <v>68</v>
      </c>
      <c r="J532" s="10" t="s">
        <v>1185</v>
      </c>
      <c r="K532" s="8"/>
      <c r="L532" s="8"/>
      <c r="M532" s="8"/>
      <c r="N532" s="8"/>
      <c r="O532" s="10" t="s">
        <v>46</v>
      </c>
      <c r="P532" s="11"/>
      <c r="Q532" s="11"/>
      <c r="R532" s="11"/>
      <c r="S532" s="13" t="s">
        <v>22</v>
      </c>
      <c r="T532" s="11"/>
    </row>
    <row r="533" ht="15.75" customHeight="1">
      <c r="A533" s="6" t="str">
        <f>HYPERLINK("https://devrant.com/rants/2439255","2439255")</f>
        <v>2439255</v>
      </c>
      <c r="B533" s="7">
        <v>43912.7268287037</v>
      </c>
      <c r="C533" s="8">
        <v>12.0</v>
      </c>
      <c r="D533" s="8">
        <v>6.0</v>
      </c>
      <c r="E533" s="8" t="s">
        <v>512</v>
      </c>
      <c r="F533" s="8"/>
      <c r="G533" s="9" t="s">
        <v>513</v>
      </c>
      <c r="H533" s="10" t="s">
        <v>25</v>
      </c>
      <c r="I533" s="10" t="s">
        <v>68</v>
      </c>
      <c r="J533" s="10" t="s">
        <v>38</v>
      </c>
      <c r="K533" s="10" t="s">
        <v>1186</v>
      </c>
      <c r="L533" s="10" t="s">
        <v>1187</v>
      </c>
      <c r="M533" s="10" t="s">
        <v>1188</v>
      </c>
      <c r="N533" s="10"/>
      <c r="O533" s="10" t="s">
        <v>60</v>
      </c>
      <c r="P533" s="13" t="s">
        <v>61</v>
      </c>
      <c r="Q533" s="13" t="s">
        <v>47</v>
      </c>
      <c r="R533" s="11"/>
      <c r="S533" s="13" t="s">
        <v>22</v>
      </c>
      <c r="T533" s="11"/>
    </row>
    <row r="534" ht="15.75" customHeight="1">
      <c r="A534" s="6" t="str">
        <f>HYPERLINK("https://devrant.com/rants/2435847","2435847")</f>
        <v>2435847</v>
      </c>
      <c r="B534" s="7">
        <v>43908.72953703703</v>
      </c>
      <c r="C534" s="8">
        <v>12.0</v>
      </c>
      <c r="D534" s="8">
        <v>2.0</v>
      </c>
      <c r="E534" s="8" t="s">
        <v>20</v>
      </c>
      <c r="F534" s="8"/>
      <c r="G534" s="9" t="s">
        <v>1189</v>
      </c>
      <c r="H534" s="10" t="s">
        <v>25</v>
      </c>
      <c r="I534" s="10" t="s">
        <v>68</v>
      </c>
      <c r="J534" s="10" t="s">
        <v>38</v>
      </c>
      <c r="K534" s="10" t="s">
        <v>1190</v>
      </c>
      <c r="L534" s="10" t="s">
        <v>1191</v>
      </c>
      <c r="M534" s="10" t="s">
        <v>64</v>
      </c>
      <c r="N534" s="10"/>
      <c r="O534" s="10" t="s">
        <v>28</v>
      </c>
      <c r="P534" s="13" t="s">
        <v>29</v>
      </c>
      <c r="Q534" s="11"/>
      <c r="R534" s="11"/>
      <c r="S534" s="13" t="s">
        <v>22</v>
      </c>
      <c r="T534" s="11"/>
    </row>
    <row r="535" ht="15.75" customHeight="1">
      <c r="A535" s="6" t="str">
        <f>HYPERLINK("https://devrant.com/rants/2437664","2437664")</f>
        <v>2437664</v>
      </c>
      <c r="B535" s="7">
        <v>43910.59844907407</v>
      </c>
      <c r="C535" s="8">
        <v>12.0</v>
      </c>
      <c r="D535" s="8">
        <v>24.0</v>
      </c>
      <c r="E535" s="8" t="s">
        <v>20</v>
      </c>
      <c r="F535" s="8"/>
      <c r="G535" s="9" t="s">
        <v>1192</v>
      </c>
      <c r="H535" s="10" t="s">
        <v>25</v>
      </c>
      <c r="I535" s="10" t="s">
        <v>1193</v>
      </c>
      <c r="J535" s="10" t="s">
        <v>68</v>
      </c>
      <c r="K535" s="10" t="s">
        <v>1194</v>
      </c>
      <c r="L535" s="8"/>
      <c r="M535" s="8"/>
      <c r="N535" s="8"/>
      <c r="O535" s="10" t="s">
        <v>28</v>
      </c>
      <c r="P535" s="13" t="s">
        <v>88</v>
      </c>
      <c r="Q535" s="11"/>
      <c r="R535" s="11"/>
      <c r="S535" s="13" t="s">
        <v>22</v>
      </c>
      <c r="T535" s="11"/>
    </row>
    <row r="536" ht="15.75" customHeight="1">
      <c r="A536" s="6" t="str">
        <f>HYPERLINK("https://devrant.com/rants/2439099","2439099")</f>
        <v>2439099</v>
      </c>
      <c r="B536" s="7">
        <v>43912.50243055556</v>
      </c>
      <c r="C536" s="8">
        <v>11.0</v>
      </c>
      <c r="D536" s="8">
        <v>6.0</v>
      </c>
      <c r="E536" s="8" t="s">
        <v>167</v>
      </c>
      <c r="F536" s="8"/>
      <c r="G536" s="9" t="s">
        <v>168</v>
      </c>
      <c r="H536" s="10" t="s">
        <v>22</v>
      </c>
      <c r="I536" s="8"/>
      <c r="J536" s="8"/>
      <c r="K536" s="8"/>
      <c r="L536" s="8"/>
      <c r="M536" s="8"/>
      <c r="N536" s="8"/>
      <c r="O536" s="8"/>
      <c r="P536" s="11"/>
      <c r="Q536" s="11"/>
      <c r="R536" s="11"/>
      <c r="S536" s="11"/>
      <c r="T536" s="11"/>
    </row>
    <row r="537" ht="15.75" customHeight="1">
      <c r="A537" s="6" t="str">
        <f>HYPERLINK("https://devrant.com/rants/275308","275308")</f>
        <v>275308</v>
      </c>
      <c r="B537" s="7">
        <v>42681.33991898148</v>
      </c>
      <c r="C537" s="8">
        <v>11.0</v>
      </c>
      <c r="D537" s="8">
        <v>1.0</v>
      </c>
      <c r="E537" s="8" t="s">
        <v>1195</v>
      </c>
      <c r="F537" s="8"/>
      <c r="G537" s="9" t="s">
        <v>1196</v>
      </c>
      <c r="H537" s="10" t="s">
        <v>25</v>
      </c>
      <c r="I537" s="10" t="s">
        <v>1142</v>
      </c>
      <c r="J537" s="10" t="s">
        <v>91</v>
      </c>
      <c r="K537" s="8"/>
      <c r="L537" s="8"/>
      <c r="M537" s="8"/>
      <c r="N537" s="8"/>
      <c r="O537" s="10" t="s">
        <v>46</v>
      </c>
      <c r="P537" s="11"/>
      <c r="Q537" s="11"/>
      <c r="R537" s="11"/>
      <c r="S537" s="13" t="s">
        <v>22</v>
      </c>
      <c r="T537" s="11"/>
    </row>
    <row r="538" ht="15.75" customHeight="1">
      <c r="A538" s="6" t="str">
        <f>HYPERLINK("https://devrant.com/rants/2429182","2429182")</f>
        <v>2429182</v>
      </c>
      <c r="B538" s="7">
        <v>43901.79155092593</v>
      </c>
      <c r="C538" s="8">
        <v>11.0</v>
      </c>
      <c r="D538" s="8">
        <v>5.0</v>
      </c>
      <c r="E538" s="8" t="s">
        <v>138</v>
      </c>
      <c r="F538" s="8"/>
      <c r="G538" s="9" t="s">
        <v>531</v>
      </c>
      <c r="H538" s="10" t="s">
        <v>25</v>
      </c>
      <c r="I538" s="10" t="s">
        <v>1197</v>
      </c>
      <c r="J538" s="10" t="s">
        <v>1198</v>
      </c>
      <c r="K538" s="10" t="s">
        <v>164</v>
      </c>
      <c r="L538" s="10" t="s">
        <v>156</v>
      </c>
      <c r="M538" s="8"/>
      <c r="N538" s="8"/>
      <c r="O538" s="10" t="s">
        <v>28</v>
      </c>
      <c r="P538" s="13" t="s">
        <v>29</v>
      </c>
      <c r="Q538" s="11"/>
      <c r="R538" s="11"/>
      <c r="S538" s="13" t="s">
        <v>22</v>
      </c>
      <c r="T538" s="11"/>
    </row>
    <row r="539" ht="15.75" customHeight="1">
      <c r="A539" s="6" t="str">
        <f>HYPERLINK("https://devrant.com/rants/2445986","2445986")</f>
        <v>2445986</v>
      </c>
      <c r="B539" s="7">
        <v>43920.40097222223</v>
      </c>
      <c r="C539" s="8">
        <v>11.0</v>
      </c>
      <c r="D539" s="8">
        <v>8.0</v>
      </c>
      <c r="E539" s="8" t="s">
        <v>20</v>
      </c>
      <c r="F539" s="8" t="s">
        <v>1199</v>
      </c>
      <c r="G539" s="9" t="s">
        <v>1200</v>
      </c>
      <c r="H539" s="10" t="s">
        <v>25</v>
      </c>
      <c r="I539" s="10" t="s">
        <v>68</v>
      </c>
      <c r="J539" s="10" t="s">
        <v>1201</v>
      </c>
      <c r="K539" s="8"/>
      <c r="L539" s="8"/>
      <c r="M539" s="8"/>
      <c r="N539" s="8"/>
      <c r="O539" s="10" t="s">
        <v>46</v>
      </c>
      <c r="P539" s="11"/>
      <c r="Q539" s="11"/>
      <c r="R539" s="11"/>
      <c r="S539" s="13" t="s">
        <v>22</v>
      </c>
      <c r="T539" s="11"/>
    </row>
    <row r="540" ht="15.75" customHeight="1">
      <c r="A540" s="6" t="str">
        <f>HYPERLINK("https://devrant.com/rants/2439203","2439203")</f>
        <v>2439203</v>
      </c>
      <c r="B540" s="7">
        <v>43912.63163194444</v>
      </c>
      <c r="C540" s="8">
        <v>11.0</v>
      </c>
      <c r="D540" s="8">
        <v>1.0</v>
      </c>
      <c r="E540" s="8" t="s">
        <v>1202</v>
      </c>
      <c r="F540" s="8"/>
      <c r="G540" s="9" t="s">
        <v>1203</v>
      </c>
      <c r="H540" s="10" t="s">
        <v>25</v>
      </c>
      <c r="I540" s="10" t="s">
        <v>68</v>
      </c>
      <c r="J540" s="10" t="s">
        <v>1204</v>
      </c>
      <c r="K540" s="8"/>
      <c r="L540" s="8"/>
      <c r="M540" s="8"/>
      <c r="N540" s="8"/>
      <c r="O540" s="10" t="s">
        <v>60</v>
      </c>
      <c r="P540" s="13" t="s">
        <v>61</v>
      </c>
      <c r="Q540" s="11"/>
      <c r="R540" s="11"/>
      <c r="S540" s="13" t="s">
        <v>22</v>
      </c>
      <c r="T540" s="11"/>
    </row>
    <row r="541" ht="15.75" customHeight="1">
      <c r="A541" s="6" t="str">
        <f>HYPERLINK("https://devrant.com/rants/2432708","2432708")</f>
        <v>2432708</v>
      </c>
      <c r="B541" s="7">
        <v>43905.83324074074</v>
      </c>
      <c r="C541" s="8">
        <v>10.0</v>
      </c>
      <c r="D541" s="8">
        <v>7.0</v>
      </c>
      <c r="E541" s="8" t="s">
        <v>35</v>
      </c>
      <c r="F541" s="8"/>
      <c r="G541" s="9" t="s">
        <v>765</v>
      </c>
      <c r="H541" s="10" t="s">
        <v>25</v>
      </c>
      <c r="I541" s="10" t="s">
        <v>68</v>
      </c>
      <c r="J541" s="10" t="s">
        <v>38</v>
      </c>
      <c r="K541" s="10" t="s">
        <v>1205</v>
      </c>
      <c r="L541" s="8"/>
      <c r="M541" s="8"/>
      <c r="N541" s="8"/>
      <c r="O541" s="10" t="s">
        <v>28</v>
      </c>
      <c r="P541" s="13" t="s">
        <v>41</v>
      </c>
      <c r="Q541" s="13" t="s">
        <v>29</v>
      </c>
      <c r="R541" s="11"/>
      <c r="S541" s="13" t="s">
        <v>22</v>
      </c>
      <c r="T541" s="11"/>
    </row>
    <row r="542" ht="15.75" customHeight="1">
      <c r="A542" s="6" t="str">
        <f>HYPERLINK("https://devrant.com/rants/2450243","2450243")</f>
        <v>2450243</v>
      </c>
      <c r="B542" s="7">
        <v>43924.43494212963</v>
      </c>
      <c r="C542" s="8">
        <v>10.0</v>
      </c>
      <c r="D542" s="8">
        <v>4.0</v>
      </c>
      <c r="E542" s="8" t="s">
        <v>1206</v>
      </c>
      <c r="F542" s="8"/>
      <c r="G542" s="9" t="s">
        <v>1207</v>
      </c>
      <c r="H542" s="10" t="s">
        <v>25</v>
      </c>
      <c r="I542" s="10" t="s">
        <v>26</v>
      </c>
      <c r="J542" s="10" t="s">
        <v>1208</v>
      </c>
      <c r="K542" s="8"/>
      <c r="L542" s="8"/>
      <c r="M542" s="8"/>
      <c r="N542" s="8"/>
      <c r="O542" s="10" t="s">
        <v>28</v>
      </c>
      <c r="P542" s="13" t="s">
        <v>88</v>
      </c>
      <c r="Q542" s="11"/>
      <c r="R542" s="11"/>
      <c r="S542" s="13" t="s">
        <v>22</v>
      </c>
      <c r="T542" s="11"/>
    </row>
    <row r="543" ht="15.75" customHeight="1">
      <c r="A543" s="6" t="str">
        <f>HYPERLINK("https://devrant.com/rants/2456111","2456111")</f>
        <v>2456111</v>
      </c>
      <c r="B543" s="7">
        <v>43930.47959490741</v>
      </c>
      <c r="C543" s="8">
        <v>10.0</v>
      </c>
      <c r="D543" s="8">
        <v>0.0</v>
      </c>
      <c r="E543" s="8" t="s">
        <v>1209</v>
      </c>
      <c r="F543" s="8"/>
      <c r="G543" s="9" t="s">
        <v>1210</v>
      </c>
      <c r="H543" s="10" t="s">
        <v>25</v>
      </c>
      <c r="I543" s="10" t="s">
        <v>68</v>
      </c>
      <c r="J543" s="10" t="s">
        <v>1211</v>
      </c>
      <c r="K543" s="10" t="s">
        <v>1212</v>
      </c>
      <c r="L543" s="10" t="s">
        <v>91</v>
      </c>
      <c r="M543" s="8"/>
      <c r="N543" s="8"/>
      <c r="O543" s="10" t="s">
        <v>28</v>
      </c>
      <c r="P543" s="13" t="s">
        <v>88</v>
      </c>
      <c r="Q543" s="11"/>
      <c r="R543" s="11"/>
      <c r="S543" s="13" t="s">
        <v>22</v>
      </c>
      <c r="T543" s="11"/>
    </row>
    <row r="544" ht="15.75" customHeight="1">
      <c r="A544" s="6" t="str">
        <f>HYPERLINK("https://devrant.com/rants/2440056","2440056")</f>
        <v>2440056</v>
      </c>
      <c r="B544" s="7">
        <v>43913.74126157408</v>
      </c>
      <c r="C544" s="8">
        <v>10.0</v>
      </c>
      <c r="D544" s="8">
        <v>1.0</v>
      </c>
      <c r="E544" s="8" t="s">
        <v>1213</v>
      </c>
      <c r="F544" s="8"/>
      <c r="G544" s="9" t="s">
        <v>1214</v>
      </c>
      <c r="H544" s="10" t="s">
        <v>25</v>
      </c>
      <c r="I544" s="10" t="s">
        <v>38</v>
      </c>
      <c r="J544" s="10" t="s">
        <v>797</v>
      </c>
      <c r="K544" s="10" t="s">
        <v>699</v>
      </c>
      <c r="L544" s="8"/>
      <c r="M544" s="8"/>
      <c r="N544" s="8"/>
      <c r="O544" s="10" t="s">
        <v>60</v>
      </c>
      <c r="P544" s="13" t="s">
        <v>61</v>
      </c>
      <c r="Q544" s="11"/>
      <c r="R544" s="11"/>
      <c r="S544" s="13" t="s">
        <v>22</v>
      </c>
      <c r="T544" s="11"/>
    </row>
    <row r="545" ht="15.75" customHeight="1">
      <c r="A545" s="6" t="str">
        <f>HYPERLINK("https://devrant.com/rants/2438129","2438129")</f>
        <v>2438129</v>
      </c>
      <c r="B545" s="7">
        <v>43911.16569444445</v>
      </c>
      <c r="C545" s="8">
        <v>10.0</v>
      </c>
      <c r="D545" s="8">
        <v>6.0</v>
      </c>
      <c r="E545" s="8" t="s">
        <v>1215</v>
      </c>
      <c r="F545" s="8"/>
      <c r="G545" s="9" t="s">
        <v>1216</v>
      </c>
      <c r="H545" s="10" t="s">
        <v>25</v>
      </c>
      <c r="I545" s="10" t="s">
        <v>68</v>
      </c>
      <c r="J545" s="10" t="s">
        <v>1217</v>
      </c>
      <c r="K545" s="8"/>
      <c r="L545" s="8"/>
      <c r="M545" s="8"/>
      <c r="N545" s="8"/>
      <c r="O545" s="10" t="s">
        <v>60</v>
      </c>
      <c r="P545" s="13" t="s">
        <v>61</v>
      </c>
      <c r="Q545" s="11"/>
      <c r="R545" s="11"/>
      <c r="S545" s="13" t="s">
        <v>25</v>
      </c>
      <c r="T545" s="11"/>
    </row>
    <row r="546" ht="15.75" customHeight="1">
      <c r="A546" s="6" t="str">
        <f>HYPERLINK("https://devrant.com/rants/1965639","1965639")</f>
        <v>1965639</v>
      </c>
      <c r="B546" s="7">
        <v>43484.72042824074</v>
      </c>
      <c r="C546" s="8">
        <v>9.0</v>
      </c>
      <c r="D546" s="8">
        <v>9.0</v>
      </c>
      <c r="E546" s="8" t="s">
        <v>1218</v>
      </c>
      <c r="F546" s="8"/>
      <c r="G546" s="9" t="s">
        <v>1219</v>
      </c>
      <c r="H546" s="10" t="s">
        <v>22</v>
      </c>
      <c r="I546" s="8"/>
      <c r="J546" s="8"/>
      <c r="K546" s="8"/>
      <c r="L546" s="8"/>
      <c r="M546" s="8"/>
      <c r="N546" s="8"/>
      <c r="O546" s="8"/>
      <c r="P546" s="11"/>
      <c r="Q546" s="11"/>
      <c r="R546" s="11"/>
      <c r="S546" s="11"/>
      <c r="T546" s="11"/>
    </row>
    <row r="547" ht="15.75" customHeight="1">
      <c r="A547" s="6" t="str">
        <f>HYPERLINK("https://devrant.com/rants/2438458","2438458")</f>
        <v>2438458</v>
      </c>
      <c r="B547" s="7">
        <v>43911.57986111111</v>
      </c>
      <c r="C547" s="8">
        <v>9.0</v>
      </c>
      <c r="D547" s="8">
        <v>20.0</v>
      </c>
      <c r="E547" s="8" t="s">
        <v>178</v>
      </c>
      <c r="F547" s="8"/>
      <c r="G547" s="9" t="s">
        <v>179</v>
      </c>
      <c r="H547" s="10" t="s">
        <v>25</v>
      </c>
      <c r="I547" s="10" t="s">
        <v>68</v>
      </c>
      <c r="J547" s="10" t="s">
        <v>1220</v>
      </c>
      <c r="K547" s="10" t="s">
        <v>1221</v>
      </c>
      <c r="L547" s="10" t="s">
        <v>1222</v>
      </c>
      <c r="M547" s="8"/>
      <c r="N547" s="8"/>
      <c r="O547" s="10" t="s">
        <v>28</v>
      </c>
      <c r="P547" s="13" t="s">
        <v>88</v>
      </c>
      <c r="Q547" s="11"/>
      <c r="R547" s="11"/>
      <c r="S547" s="13" t="s">
        <v>22</v>
      </c>
      <c r="T547" s="11"/>
    </row>
    <row r="548" ht="15.75" customHeight="1">
      <c r="A548" s="6" t="str">
        <f>HYPERLINK("https://devrant.com/rants/2441282","2441282")</f>
        <v>2441282</v>
      </c>
      <c r="B548" s="7">
        <v>43915.16538194445</v>
      </c>
      <c r="C548" s="8">
        <v>9.0</v>
      </c>
      <c r="D548" s="8">
        <v>10.0</v>
      </c>
      <c r="E548" s="8" t="s">
        <v>1223</v>
      </c>
      <c r="F548" s="8"/>
      <c r="G548" s="9" t="s">
        <v>1224</v>
      </c>
      <c r="H548" s="10" t="s">
        <v>25</v>
      </c>
      <c r="I548" s="10" t="s">
        <v>68</v>
      </c>
      <c r="J548" s="10" t="s">
        <v>1225</v>
      </c>
      <c r="K548" s="10" t="s">
        <v>1226</v>
      </c>
      <c r="L548" s="8"/>
      <c r="M548" s="8"/>
      <c r="N548" s="8"/>
      <c r="O548" s="10" t="s">
        <v>28</v>
      </c>
      <c r="P548" s="13" t="s">
        <v>41</v>
      </c>
      <c r="Q548" s="11"/>
      <c r="R548" s="11"/>
      <c r="S548" s="13" t="s">
        <v>22</v>
      </c>
      <c r="T548" s="11"/>
    </row>
    <row r="549" ht="15.75" customHeight="1">
      <c r="A549" s="6" t="str">
        <f>HYPERLINK("https://devrant.com/rants/2455172","2455172")</f>
        <v>2455172</v>
      </c>
      <c r="B549" s="7">
        <v>43929.62373842593</v>
      </c>
      <c r="C549" s="8">
        <v>9.0</v>
      </c>
      <c r="D549" s="8">
        <v>8.0</v>
      </c>
      <c r="E549" s="8" t="s">
        <v>782</v>
      </c>
      <c r="F549" s="8" t="s">
        <v>783</v>
      </c>
      <c r="G549" s="9" t="s">
        <v>784</v>
      </c>
      <c r="H549" s="10" t="s">
        <v>25</v>
      </c>
      <c r="I549" s="10" t="s">
        <v>68</v>
      </c>
      <c r="J549" s="10" t="s">
        <v>936</v>
      </c>
      <c r="K549" s="10"/>
      <c r="L549" s="8"/>
      <c r="M549" s="8"/>
      <c r="N549" s="8"/>
      <c r="O549" s="10" t="s">
        <v>46</v>
      </c>
      <c r="P549" s="11"/>
      <c r="Q549" s="11"/>
      <c r="R549" s="11"/>
      <c r="S549" s="13" t="s">
        <v>22</v>
      </c>
      <c r="T549" s="11"/>
    </row>
    <row r="550" ht="15.75" customHeight="1">
      <c r="A550" s="6" t="str">
        <f>HYPERLINK("https://devrant.com/rants/2437597","2437597")</f>
        <v>2437597</v>
      </c>
      <c r="B550" s="7">
        <v>43910.54129629629</v>
      </c>
      <c r="C550" s="8">
        <v>9.0</v>
      </c>
      <c r="D550" s="8">
        <v>6.0</v>
      </c>
      <c r="E550" s="8" t="s">
        <v>190</v>
      </c>
      <c r="F550" s="8"/>
      <c r="G550" s="9" t="s">
        <v>191</v>
      </c>
      <c r="H550" s="10" t="s">
        <v>25</v>
      </c>
      <c r="I550" s="10" t="s">
        <v>68</v>
      </c>
      <c r="J550" s="10" t="s">
        <v>1227</v>
      </c>
      <c r="K550" s="10" t="s">
        <v>1228</v>
      </c>
      <c r="L550" s="8"/>
      <c r="M550" s="8"/>
      <c r="N550" s="8"/>
      <c r="O550" s="10" t="s">
        <v>46</v>
      </c>
      <c r="P550" s="11"/>
      <c r="Q550" s="11"/>
      <c r="R550" s="11"/>
      <c r="S550" s="13" t="s">
        <v>22</v>
      </c>
      <c r="T550" s="11"/>
    </row>
    <row r="551" ht="15.75" customHeight="1">
      <c r="A551" s="6" t="str">
        <f>HYPERLINK("https://devrant.com/rants/2432475","2432475")</f>
        <v>2432475</v>
      </c>
      <c r="B551" s="7">
        <v>43905.61983796296</v>
      </c>
      <c r="C551" s="8">
        <v>8.0</v>
      </c>
      <c r="D551" s="8">
        <v>6.0</v>
      </c>
      <c r="E551" s="8" t="s">
        <v>793</v>
      </c>
      <c r="F551" s="8"/>
      <c r="G551" s="9" t="s">
        <v>794</v>
      </c>
      <c r="H551" s="10" t="s">
        <v>25</v>
      </c>
      <c r="I551" s="10" t="s">
        <v>68</v>
      </c>
      <c r="J551" s="10" t="s">
        <v>1229</v>
      </c>
      <c r="K551" s="10" t="s">
        <v>1230</v>
      </c>
      <c r="L551" s="8"/>
      <c r="M551" s="8"/>
      <c r="N551" s="8"/>
      <c r="O551" s="10" t="s">
        <v>60</v>
      </c>
      <c r="P551" s="13" t="s">
        <v>61</v>
      </c>
      <c r="Q551" s="11"/>
      <c r="R551" s="11"/>
      <c r="S551" s="13" t="s">
        <v>22</v>
      </c>
      <c r="T551" s="11"/>
    </row>
    <row r="552" ht="15.75" customHeight="1">
      <c r="A552" s="6" t="str">
        <f>HYPERLINK("https://devrant.com/rants/2458729","2458729")</f>
        <v>2458729</v>
      </c>
      <c r="B552" s="7">
        <v>43933.19591435185</v>
      </c>
      <c r="C552" s="8">
        <v>8.0</v>
      </c>
      <c r="D552" s="8">
        <v>22.0</v>
      </c>
      <c r="E552" s="8" t="s">
        <v>20</v>
      </c>
      <c r="F552" s="8"/>
      <c r="G552" s="9" t="s">
        <v>800</v>
      </c>
      <c r="H552" s="10" t="s">
        <v>25</v>
      </c>
      <c r="I552" s="10" t="s">
        <v>68</v>
      </c>
      <c r="J552" s="10" t="s">
        <v>941</v>
      </c>
      <c r="K552" s="10" t="s">
        <v>942</v>
      </c>
      <c r="L552" s="10" t="s">
        <v>1231</v>
      </c>
      <c r="M552" s="8"/>
      <c r="N552" s="8"/>
      <c r="O552" s="10" t="s">
        <v>28</v>
      </c>
      <c r="P552" s="13" t="s">
        <v>29</v>
      </c>
      <c r="Q552" s="11"/>
      <c r="R552" s="11"/>
      <c r="S552" s="13" t="s">
        <v>22</v>
      </c>
      <c r="T552" s="11"/>
    </row>
    <row r="553" ht="15.75" customHeight="1">
      <c r="A553" s="6" t="str">
        <f>HYPERLINK("https://devrant.com/rants/2440176","2440176")</f>
        <v>2440176</v>
      </c>
      <c r="B553" s="7">
        <v>43913.91349537037</v>
      </c>
      <c r="C553" s="8">
        <v>8.0</v>
      </c>
      <c r="D553" s="8">
        <v>5.0</v>
      </c>
      <c r="E553" s="8" t="s">
        <v>20</v>
      </c>
      <c r="F553" s="8"/>
      <c r="G553" s="9" t="s">
        <v>1232</v>
      </c>
      <c r="H553" s="10" t="s">
        <v>25</v>
      </c>
      <c r="I553" s="10" t="s">
        <v>68</v>
      </c>
      <c r="J553" s="10" t="s">
        <v>1233</v>
      </c>
      <c r="K553" s="10" t="s">
        <v>1234</v>
      </c>
      <c r="L553" s="10" t="s">
        <v>1235</v>
      </c>
      <c r="M553" s="8"/>
      <c r="N553" s="8"/>
      <c r="O553" s="10" t="s">
        <v>28</v>
      </c>
      <c r="P553" s="13" t="s">
        <v>29</v>
      </c>
      <c r="Q553" s="13"/>
      <c r="R553" s="11"/>
      <c r="S553" s="13" t="s">
        <v>22</v>
      </c>
      <c r="T553" s="11"/>
    </row>
    <row r="554" ht="15.75" customHeight="1">
      <c r="A554" s="6" t="str">
        <f>HYPERLINK("https://devrant.com/rants/2445135","2445135")</f>
        <v>2445135</v>
      </c>
      <c r="B554" s="7">
        <v>43919.37585648148</v>
      </c>
      <c r="C554" s="8">
        <v>8.0</v>
      </c>
      <c r="D554" s="8">
        <v>5.0</v>
      </c>
      <c r="E554" s="8" t="s">
        <v>1236</v>
      </c>
      <c r="F554" s="8"/>
      <c r="G554" s="9" t="s">
        <v>1237</v>
      </c>
      <c r="H554" s="10" t="s">
        <v>25</v>
      </c>
      <c r="I554" s="10" t="s">
        <v>38</v>
      </c>
      <c r="J554" s="10" t="s">
        <v>1238</v>
      </c>
      <c r="K554" s="8"/>
      <c r="L554" s="8"/>
      <c r="M554" s="8"/>
      <c r="N554" s="8"/>
      <c r="O554" s="10" t="s">
        <v>60</v>
      </c>
      <c r="P554" s="13" t="s">
        <v>61</v>
      </c>
      <c r="Q554" s="11"/>
      <c r="R554" s="11"/>
      <c r="S554" s="13" t="s">
        <v>22</v>
      </c>
      <c r="T554" s="11"/>
    </row>
    <row r="555" ht="15.75" customHeight="1">
      <c r="A555" s="6" t="str">
        <f>HYPERLINK("https://devrant.com/rants/2441729","2441729")</f>
        <v>2441729</v>
      </c>
      <c r="B555" s="7">
        <v>43915.64827546296</v>
      </c>
      <c r="C555" s="8">
        <v>8.0</v>
      </c>
      <c r="D555" s="8">
        <v>6.0</v>
      </c>
      <c r="E555" s="8" t="s">
        <v>1239</v>
      </c>
      <c r="F555" s="8"/>
      <c r="G555" s="9" t="s">
        <v>1240</v>
      </c>
      <c r="H555" s="10" t="s">
        <v>25</v>
      </c>
      <c r="I555" s="10" t="s">
        <v>68</v>
      </c>
      <c r="J555" s="10" t="s">
        <v>1241</v>
      </c>
      <c r="K555" s="10" t="s">
        <v>1242</v>
      </c>
      <c r="L555" s="8"/>
      <c r="M555" s="8"/>
      <c r="N555" s="8"/>
      <c r="O555" s="10" t="s">
        <v>60</v>
      </c>
      <c r="P555" s="13" t="s">
        <v>61</v>
      </c>
      <c r="Q555" s="11"/>
      <c r="R555" s="11"/>
      <c r="S555" s="13" t="s">
        <v>22</v>
      </c>
      <c r="T555" s="11"/>
    </row>
    <row r="556" ht="15.75" customHeight="1">
      <c r="A556" s="6" t="str">
        <f>HYPERLINK("https://devrant.com/rants/2437251","2437251")</f>
        <v>2437251</v>
      </c>
      <c r="B556" s="7">
        <v>43910.16130787037</v>
      </c>
      <c r="C556" s="8">
        <v>8.0</v>
      </c>
      <c r="D556" s="8">
        <v>1.0</v>
      </c>
      <c r="E556" s="8" t="s">
        <v>20</v>
      </c>
      <c r="F556" s="8"/>
      <c r="G556" s="9" t="s">
        <v>1243</v>
      </c>
      <c r="H556" s="10" t="s">
        <v>25</v>
      </c>
      <c r="I556" s="10" t="s">
        <v>38</v>
      </c>
      <c r="J556" s="10" t="s">
        <v>1235</v>
      </c>
      <c r="K556" s="10" t="s">
        <v>1233</v>
      </c>
      <c r="L556" s="8"/>
      <c r="M556" s="8"/>
      <c r="N556" s="8"/>
      <c r="O556" s="10" t="s">
        <v>28</v>
      </c>
      <c r="P556" s="13" t="s">
        <v>29</v>
      </c>
      <c r="Q556" s="11"/>
      <c r="R556" s="11"/>
      <c r="S556" s="13" t="s">
        <v>22</v>
      </c>
      <c r="T556" s="11"/>
    </row>
    <row r="557" ht="15.75" customHeight="1">
      <c r="A557" s="6" t="str">
        <f>HYPERLINK("https://devrant.com/rants/2438008","2438008")</f>
        <v>2438008</v>
      </c>
      <c r="B557" s="7">
        <v>43910.96152777778</v>
      </c>
      <c r="C557" s="8">
        <v>8.0</v>
      </c>
      <c r="D557" s="8">
        <v>7.0</v>
      </c>
      <c r="E557" s="8" t="s">
        <v>317</v>
      </c>
      <c r="F557" s="8"/>
      <c r="G557" s="9" t="s">
        <v>1244</v>
      </c>
      <c r="H557" s="10" t="s">
        <v>25</v>
      </c>
      <c r="I557" s="10" t="s">
        <v>38</v>
      </c>
      <c r="J557" s="10" t="s">
        <v>1245</v>
      </c>
      <c r="K557" s="8"/>
      <c r="L557" s="8"/>
      <c r="M557" s="8"/>
      <c r="N557" s="8"/>
      <c r="O557" s="10" t="s">
        <v>46</v>
      </c>
      <c r="P557" s="11"/>
      <c r="Q557" s="11"/>
      <c r="R557" s="11"/>
      <c r="S557" s="13" t="s">
        <v>22</v>
      </c>
      <c r="T557" s="11"/>
    </row>
    <row r="558" ht="15.75" customHeight="1">
      <c r="A558" s="6" t="str">
        <f>HYPERLINK("https://devrant.com/rants/2428946","2428946")</f>
        <v>2428946</v>
      </c>
      <c r="B558" s="7">
        <v>43901.58640046296</v>
      </c>
      <c r="C558" s="8">
        <v>8.0</v>
      </c>
      <c r="D558" s="8">
        <v>8.0</v>
      </c>
      <c r="E558" s="8" t="s">
        <v>20</v>
      </c>
      <c r="F558" s="8"/>
      <c r="G558" s="9" t="s">
        <v>1246</v>
      </c>
      <c r="H558" s="10" t="s">
        <v>25</v>
      </c>
      <c r="I558" s="10" t="s">
        <v>1247</v>
      </c>
      <c r="J558" s="10" t="s">
        <v>192</v>
      </c>
      <c r="K558" s="8"/>
      <c r="L558" s="8"/>
      <c r="M558" s="8"/>
      <c r="N558" s="8"/>
      <c r="O558" s="10" t="s">
        <v>60</v>
      </c>
      <c r="P558" s="13" t="s">
        <v>47</v>
      </c>
      <c r="Q558" s="13" t="s">
        <v>61</v>
      </c>
      <c r="R558" s="11"/>
      <c r="S558" s="13" t="s">
        <v>22</v>
      </c>
      <c r="T558" s="11"/>
    </row>
    <row r="559" ht="15.75" customHeight="1">
      <c r="A559" s="6" t="str">
        <f>HYPERLINK("https://devrant.com/rants/2438793","2438793")</f>
        <v>2438793</v>
      </c>
      <c r="B559" s="7">
        <v>43912.04409722222</v>
      </c>
      <c r="C559" s="8">
        <v>7.0</v>
      </c>
      <c r="D559" s="8">
        <v>4.0</v>
      </c>
      <c r="E559" s="8" t="s">
        <v>227</v>
      </c>
      <c r="F559" s="8"/>
      <c r="G559" s="9" t="s">
        <v>228</v>
      </c>
      <c r="H559" s="10" t="s">
        <v>25</v>
      </c>
      <c r="I559" s="10" t="s">
        <v>1248</v>
      </c>
      <c r="J559" s="10" t="s">
        <v>1249</v>
      </c>
      <c r="K559" s="10" t="s">
        <v>1250</v>
      </c>
      <c r="L559" s="8"/>
      <c r="M559" s="8"/>
      <c r="N559" s="8"/>
      <c r="O559" s="10" t="s">
        <v>60</v>
      </c>
      <c r="P559" s="13" t="s">
        <v>47</v>
      </c>
      <c r="Q559" s="11"/>
      <c r="R559" s="11"/>
      <c r="S559" s="13" t="s">
        <v>22</v>
      </c>
      <c r="T559" s="11"/>
    </row>
    <row r="560" ht="15.75" customHeight="1">
      <c r="A560" s="6" t="str">
        <f>HYPERLINK("https://devrant.com/rants/2441476","2441476")</f>
        <v>2441476</v>
      </c>
      <c r="B560" s="7">
        <v>43915.34679398148</v>
      </c>
      <c r="C560" s="8">
        <v>7.0</v>
      </c>
      <c r="D560" s="8">
        <v>1.0</v>
      </c>
      <c r="E560" s="8" t="s">
        <v>1251</v>
      </c>
      <c r="F560" s="8"/>
      <c r="G560" s="9" t="s">
        <v>1252</v>
      </c>
      <c r="H560" s="10" t="s">
        <v>25</v>
      </c>
      <c r="I560" s="10" t="s">
        <v>68</v>
      </c>
      <c r="J560" s="10" t="s">
        <v>1253</v>
      </c>
      <c r="K560" s="8"/>
      <c r="L560" s="8"/>
      <c r="M560" s="8"/>
      <c r="N560" s="8"/>
      <c r="O560" s="10" t="s">
        <v>60</v>
      </c>
      <c r="P560" s="13" t="s">
        <v>61</v>
      </c>
      <c r="Q560" s="11"/>
      <c r="R560" s="11"/>
      <c r="S560" s="13" t="s">
        <v>22</v>
      </c>
      <c r="T560" s="11"/>
    </row>
    <row r="561" ht="15.75" customHeight="1">
      <c r="A561" s="6" t="str">
        <f>HYPERLINK("https://devrant.com/rants/2442961","2442961")</f>
        <v>2442961</v>
      </c>
      <c r="B561" s="7">
        <v>43916.93491898148</v>
      </c>
      <c r="C561" s="8">
        <v>6.0</v>
      </c>
      <c r="D561" s="8">
        <v>3.0</v>
      </c>
      <c r="E561" s="8" t="s">
        <v>1173</v>
      </c>
      <c r="F561" s="8"/>
      <c r="G561" s="9" t="s">
        <v>1254</v>
      </c>
      <c r="H561" s="10" t="s">
        <v>25</v>
      </c>
      <c r="I561" s="10" t="s">
        <v>68</v>
      </c>
      <c r="J561" s="10" t="s">
        <v>65</v>
      </c>
      <c r="K561" s="10" t="s">
        <v>1255</v>
      </c>
      <c r="L561" s="10" t="s">
        <v>595</v>
      </c>
      <c r="M561" s="8"/>
      <c r="N561" s="8"/>
      <c r="O561" s="10" t="s">
        <v>60</v>
      </c>
      <c r="P561" s="13" t="s">
        <v>47</v>
      </c>
      <c r="Q561" s="11"/>
      <c r="R561" s="11"/>
      <c r="S561" s="13" t="s">
        <v>22</v>
      </c>
      <c r="T561" s="11"/>
    </row>
    <row r="562" ht="15.75" customHeight="1">
      <c r="A562" s="6" t="str">
        <f>HYPERLINK("https://devrant.com/rants/2427093","2427093")</f>
        <v>2427093</v>
      </c>
      <c r="B562" s="7">
        <v>43899.57137731482</v>
      </c>
      <c r="C562" s="8">
        <v>5.0</v>
      </c>
      <c r="D562" s="8">
        <v>5.0</v>
      </c>
      <c r="E562" s="8" t="s">
        <v>138</v>
      </c>
      <c r="F562" s="8"/>
      <c r="G562" s="9" t="s">
        <v>1256</v>
      </c>
      <c r="H562" s="10" t="s">
        <v>25</v>
      </c>
      <c r="I562" s="10" t="s">
        <v>68</v>
      </c>
      <c r="J562" s="10" t="s">
        <v>38</v>
      </c>
      <c r="K562" s="10" t="s">
        <v>1257</v>
      </c>
      <c r="L562" s="10" t="s">
        <v>1258</v>
      </c>
      <c r="M562" s="10" t="s">
        <v>1259</v>
      </c>
      <c r="N562" s="10"/>
      <c r="O562" s="10" t="s">
        <v>28</v>
      </c>
      <c r="P562" s="13" t="s">
        <v>29</v>
      </c>
      <c r="Q562" s="11"/>
      <c r="R562" s="11"/>
      <c r="S562" s="13" t="s">
        <v>22</v>
      </c>
      <c r="T562" s="11"/>
    </row>
    <row r="563" ht="15.75" customHeight="1">
      <c r="A563" s="6" t="str">
        <f>HYPERLINK("https://devrant.com/rants/2437895","2437895")</f>
        <v>2437895</v>
      </c>
      <c r="B563" s="7">
        <v>43910.78721064814</v>
      </c>
      <c r="C563" s="8">
        <v>5.0</v>
      </c>
      <c r="D563" s="8">
        <v>10.0</v>
      </c>
      <c r="E563" s="8" t="s">
        <v>1260</v>
      </c>
      <c r="F563" s="8"/>
      <c r="G563" s="9" t="s">
        <v>1261</v>
      </c>
      <c r="H563" s="10" t="s">
        <v>25</v>
      </c>
      <c r="I563" s="10" t="s">
        <v>68</v>
      </c>
      <c r="J563" s="10" t="s">
        <v>1262</v>
      </c>
      <c r="K563" s="10" t="s">
        <v>137</v>
      </c>
      <c r="L563" s="8"/>
      <c r="M563" s="8"/>
      <c r="N563" s="8"/>
      <c r="O563" s="10" t="s">
        <v>60</v>
      </c>
      <c r="P563" s="13" t="s">
        <v>47</v>
      </c>
      <c r="Q563" s="11"/>
      <c r="R563" s="11"/>
      <c r="S563" s="13" t="s">
        <v>22</v>
      </c>
      <c r="T563" s="11"/>
    </row>
    <row r="564" ht="15.75" customHeight="1">
      <c r="A564" s="6" t="str">
        <f>HYPERLINK("https://devrant.com/rants/2426748","2426748")</f>
        <v>2426748</v>
      </c>
      <c r="B564" s="7">
        <v>43899.17534722222</v>
      </c>
      <c r="C564" s="8">
        <v>5.0</v>
      </c>
      <c r="D564" s="8">
        <v>0.0</v>
      </c>
      <c r="E564" s="8" t="s">
        <v>1263</v>
      </c>
      <c r="F564" s="8"/>
      <c r="G564" s="9" t="s">
        <v>1264</v>
      </c>
      <c r="H564" s="10" t="s">
        <v>25</v>
      </c>
      <c r="I564" s="10" t="s">
        <v>68</v>
      </c>
      <c r="J564" s="10" t="s">
        <v>540</v>
      </c>
      <c r="K564" s="10" t="s">
        <v>1258</v>
      </c>
      <c r="L564" s="8"/>
      <c r="M564" s="8"/>
      <c r="N564" s="8"/>
      <c r="O564" s="10" t="s">
        <v>28</v>
      </c>
      <c r="P564" s="13" t="s">
        <v>41</v>
      </c>
      <c r="Q564" s="11"/>
      <c r="R564" s="11"/>
      <c r="S564" s="13" t="s">
        <v>22</v>
      </c>
      <c r="T564" s="11"/>
    </row>
    <row r="565" ht="15.75" customHeight="1">
      <c r="A565" s="6" t="str">
        <f>HYPERLINK("https://devrant.com/rants/2443785","2443785")</f>
        <v>2443785</v>
      </c>
      <c r="B565" s="7">
        <v>43917.76974537037</v>
      </c>
      <c r="C565" s="8">
        <v>5.0</v>
      </c>
      <c r="D565" s="8">
        <v>3.0</v>
      </c>
      <c r="E565" s="8" t="s">
        <v>1265</v>
      </c>
      <c r="F565" s="8"/>
      <c r="G565" s="9" t="s">
        <v>1266</v>
      </c>
      <c r="H565" s="10" t="s">
        <v>25</v>
      </c>
      <c r="I565" s="10" t="s">
        <v>68</v>
      </c>
      <c r="J565" s="10" t="s">
        <v>544</v>
      </c>
      <c r="K565" s="10" t="s">
        <v>81</v>
      </c>
      <c r="L565" s="10" t="s">
        <v>540</v>
      </c>
      <c r="M565" s="10" t="s">
        <v>1267</v>
      </c>
      <c r="N565" s="10"/>
      <c r="O565" s="10" t="s">
        <v>46</v>
      </c>
      <c r="P565" s="11"/>
      <c r="Q565" s="11"/>
      <c r="R565" s="11"/>
      <c r="S565" s="13" t="s">
        <v>22</v>
      </c>
      <c r="T565" s="11"/>
    </row>
    <row r="566" ht="15.75" customHeight="1">
      <c r="A566" s="6" t="str">
        <f>HYPERLINK("https://devrant.com/rants/2436804","2436804")</f>
        <v>2436804</v>
      </c>
      <c r="B566" s="7">
        <v>43909.69800925926</v>
      </c>
      <c r="C566" s="8">
        <v>5.0</v>
      </c>
      <c r="D566" s="8">
        <v>3.0</v>
      </c>
      <c r="E566" s="8" t="s">
        <v>826</v>
      </c>
      <c r="F566" s="8"/>
      <c r="G566" s="9" t="s">
        <v>827</v>
      </c>
      <c r="H566" s="10" t="s">
        <v>25</v>
      </c>
      <c r="I566" s="10" t="s">
        <v>68</v>
      </c>
      <c r="J566" s="10" t="s">
        <v>631</v>
      </c>
      <c r="K566" s="10" t="s">
        <v>540</v>
      </c>
      <c r="L566" s="8"/>
      <c r="M566" s="8"/>
      <c r="N566" s="8"/>
      <c r="O566" s="10" t="s">
        <v>28</v>
      </c>
      <c r="P566" s="13" t="s">
        <v>41</v>
      </c>
      <c r="Q566" s="11"/>
      <c r="R566" s="11"/>
      <c r="S566" s="13" t="s">
        <v>22</v>
      </c>
      <c r="T566" s="11"/>
    </row>
    <row r="567" ht="15.75" customHeight="1">
      <c r="A567" s="6" t="str">
        <f>HYPERLINK("https://devrant.com/rants/2440647","2440647")</f>
        <v>2440647</v>
      </c>
      <c r="B567" s="7">
        <v>43914.36196759259</v>
      </c>
      <c r="C567" s="8">
        <v>5.0</v>
      </c>
      <c r="D567" s="8">
        <v>4.0</v>
      </c>
      <c r="E567" s="8" t="s">
        <v>317</v>
      </c>
      <c r="F567" s="8"/>
      <c r="G567" s="9" t="s">
        <v>1268</v>
      </c>
      <c r="H567" s="10" t="s">
        <v>25</v>
      </c>
      <c r="I567" s="10" t="s">
        <v>68</v>
      </c>
      <c r="J567" s="10" t="s">
        <v>1269</v>
      </c>
      <c r="K567" s="8"/>
      <c r="L567" s="8"/>
      <c r="M567" s="8"/>
      <c r="N567" s="8"/>
      <c r="O567" s="10" t="s">
        <v>60</v>
      </c>
      <c r="P567" s="13" t="s">
        <v>61</v>
      </c>
      <c r="Q567" s="11"/>
      <c r="R567" s="11"/>
      <c r="S567" s="13" t="s">
        <v>22</v>
      </c>
      <c r="T567" s="11"/>
    </row>
    <row r="568" ht="15.75" customHeight="1">
      <c r="A568" s="6" t="str">
        <f>HYPERLINK("https://devrant.com/rants/2435027","2435027")</f>
        <v>2435027</v>
      </c>
      <c r="B568" s="7">
        <v>43907.91534722222</v>
      </c>
      <c r="C568" s="8">
        <v>5.0</v>
      </c>
      <c r="D568" s="8">
        <v>10.0</v>
      </c>
      <c r="E568" s="8" t="s">
        <v>1270</v>
      </c>
      <c r="F568" s="8"/>
      <c r="G568" s="9" t="s">
        <v>1271</v>
      </c>
      <c r="H568" s="10" t="s">
        <v>25</v>
      </c>
      <c r="I568" s="10" t="s">
        <v>68</v>
      </c>
      <c r="J568" s="10" t="s">
        <v>1272</v>
      </c>
      <c r="K568" s="10" t="s">
        <v>1273</v>
      </c>
      <c r="L568" s="10" t="s">
        <v>1274</v>
      </c>
      <c r="M568" s="8"/>
      <c r="N568" s="8"/>
      <c r="O568" s="10" t="s">
        <v>60</v>
      </c>
      <c r="P568" s="13" t="s">
        <v>61</v>
      </c>
      <c r="Q568" s="11"/>
      <c r="R568" s="11"/>
      <c r="S568" s="13" t="s">
        <v>22</v>
      </c>
      <c r="T568" s="11"/>
    </row>
    <row r="569" ht="15.75" customHeight="1">
      <c r="A569" s="6" t="str">
        <f>HYPERLINK("https://devrant.com/rants/2442840","2442840")</f>
        <v>2442840</v>
      </c>
      <c r="B569" s="7">
        <v>43916.81226851852</v>
      </c>
      <c r="C569" s="8">
        <v>4.0</v>
      </c>
      <c r="D569" s="8">
        <v>4.0</v>
      </c>
      <c r="E569" s="8" t="s">
        <v>643</v>
      </c>
      <c r="F569" s="8" t="s">
        <v>644</v>
      </c>
      <c r="G569" s="9" t="s">
        <v>645</v>
      </c>
      <c r="H569" s="10" t="s">
        <v>25</v>
      </c>
      <c r="I569" s="10" t="s">
        <v>38</v>
      </c>
      <c r="J569" s="10" t="s">
        <v>433</v>
      </c>
      <c r="K569" s="10" t="s">
        <v>1275</v>
      </c>
      <c r="L569" s="8"/>
      <c r="M569" s="8"/>
      <c r="N569" s="8"/>
      <c r="O569" s="10" t="s">
        <v>46</v>
      </c>
      <c r="P569" s="11"/>
      <c r="Q569" s="11"/>
      <c r="R569" s="11"/>
      <c r="S569" s="13" t="s">
        <v>22</v>
      </c>
      <c r="T569" s="11"/>
    </row>
    <row r="570" ht="15.75" customHeight="1">
      <c r="A570" s="6" t="str">
        <f>HYPERLINK("https://devrant.com/rants/2440593","2440593")</f>
        <v>2440593</v>
      </c>
      <c r="B570" s="7">
        <v>43914.3083912037</v>
      </c>
      <c r="C570" s="8">
        <v>4.0</v>
      </c>
      <c r="D570" s="8">
        <v>2.0</v>
      </c>
      <c r="E570" s="8" t="s">
        <v>1276</v>
      </c>
      <c r="F570" s="8"/>
      <c r="G570" s="9" t="s">
        <v>1277</v>
      </c>
      <c r="H570" s="10" t="s">
        <v>25</v>
      </c>
      <c r="I570" s="10" t="s">
        <v>38</v>
      </c>
      <c r="J570" s="10" t="s">
        <v>1278</v>
      </c>
      <c r="K570" s="8"/>
      <c r="L570" s="8"/>
      <c r="M570" s="8"/>
      <c r="N570" s="8"/>
      <c r="O570" s="10" t="s">
        <v>60</v>
      </c>
      <c r="P570" s="13" t="s">
        <v>61</v>
      </c>
      <c r="Q570" s="11"/>
      <c r="R570" s="11"/>
      <c r="S570" s="13" t="s">
        <v>25</v>
      </c>
      <c r="T570" s="11"/>
    </row>
    <row r="571" ht="15.75" customHeight="1">
      <c r="A571" s="6" t="str">
        <f>HYPERLINK("https://devrant.com/rants/1920533","1920533")</f>
        <v>1920533</v>
      </c>
      <c r="B571" s="7">
        <v>43447.97491898148</v>
      </c>
      <c r="C571" s="8">
        <v>4.0</v>
      </c>
      <c r="D571" s="8">
        <v>3.0</v>
      </c>
      <c r="E571" s="8" t="s">
        <v>35</v>
      </c>
      <c r="F571" s="8"/>
      <c r="G571" s="9" t="s">
        <v>1279</v>
      </c>
      <c r="H571" s="10" t="s">
        <v>25</v>
      </c>
      <c r="I571" s="10" t="s">
        <v>38</v>
      </c>
      <c r="J571" s="10" t="s">
        <v>1280</v>
      </c>
      <c r="K571" s="8"/>
      <c r="L571" s="8"/>
      <c r="M571" s="8"/>
      <c r="N571" s="8"/>
      <c r="O571" s="10" t="s">
        <v>60</v>
      </c>
      <c r="P571" s="13" t="s">
        <v>61</v>
      </c>
      <c r="Q571" s="11"/>
      <c r="R571" s="11"/>
      <c r="S571" s="13" t="s">
        <v>22</v>
      </c>
      <c r="T571" s="11"/>
    </row>
    <row r="572" ht="15.75" customHeight="1">
      <c r="A572" s="6" t="str">
        <f>HYPERLINK("https://devrant.com/rants/2445393","2445393")</f>
        <v>2445393</v>
      </c>
      <c r="B572" s="7">
        <v>43919.64039351852</v>
      </c>
      <c r="C572" s="8">
        <v>4.0</v>
      </c>
      <c r="D572" s="8">
        <v>17.0</v>
      </c>
      <c r="E572" s="8" t="s">
        <v>209</v>
      </c>
      <c r="F572" s="8"/>
      <c r="G572" s="9" t="s">
        <v>1281</v>
      </c>
      <c r="H572" s="10" t="s">
        <v>25</v>
      </c>
      <c r="I572" s="10" t="s">
        <v>68</v>
      </c>
      <c r="J572" s="10" t="s">
        <v>1282</v>
      </c>
      <c r="K572" s="10" t="s">
        <v>500</v>
      </c>
      <c r="L572" s="8"/>
      <c r="M572" s="8"/>
      <c r="N572" s="8"/>
      <c r="O572" s="10" t="s">
        <v>46</v>
      </c>
      <c r="P572" s="13"/>
      <c r="Q572" s="11"/>
      <c r="R572" s="11"/>
      <c r="S572" s="13" t="s">
        <v>25</v>
      </c>
      <c r="T572" s="11"/>
    </row>
    <row r="573" ht="15.75" customHeight="1">
      <c r="A573" s="6" t="str">
        <f>HYPERLINK("https://devrant.com/rants/2444548","2444548")</f>
        <v>2444548</v>
      </c>
      <c r="B573" s="7">
        <v>43918.62712962963</v>
      </c>
      <c r="C573" s="8">
        <v>4.0</v>
      </c>
      <c r="D573" s="8">
        <v>2.0</v>
      </c>
      <c r="E573" s="8" t="s">
        <v>20</v>
      </c>
      <c r="F573" s="8" t="s">
        <v>1283</v>
      </c>
      <c r="G573" s="9" t="s">
        <v>1284</v>
      </c>
      <c r="H573" s="10" t="s">
        <v>25</v>
      </c>
      <c r="I573" s="10" t="s">
        <v>68</v>
      </c>
      <c r="J573" s="10" t="s">
        <v>1285</v>
      </c>
      <c r="K573" s="10" t="s">
        <v>65</v>
      </c>
      <c r="L573" s="8"/>
      <c r="M573" s="8"/>
      <c r="N573" s="8"/>
      <c r="O573" s="10" t="s">
        <v>60</v>
      </c>
      <c r="P573" s="13" t="s">
        <v>47</v>
      </c>
      <c r="Q573" s="13" t="s">
        <v>61</v>
      </c>
      <c r="R573" s="11"/>
      <c r="S573" s="13" t="s">
        <v>22</v>
      </c>
      <c r="T573" s="11"/>
    </row>
    <row r="574" ht="15.75" customHeight="1">
      <c r="A574" s="6" t="str">
        <f>HYPERLINK("https://devrant.com/rants/2438499","2438499")</f>
        <v>2438499</v>
      </c>
      <c r="B574" s="7">
        <v>43911.62701388889</v>
      </c>
      <c r="C574" s="8">
        <v>4.0</v>
      </c>
      <c r="D574" s="8">
        <v>8.0</v>
      </c>
      <c r="E574" s="8" t="s">
        <v>1286</v>
      </c>
      <c r="F574" s="8"/>
      <c r="G574" s="9" t="s">
        <v>1287</v>
      </c>
      <c r="H574" s="10" t="s">
        <v>25</v>
      </c>
      <c r="I574" s="10" t="s">
        <v>68</v>
      </c>
      <c r="J574" s="10" t="s">
        <v>1288</v>
      </c>
      <c r="K574" s="10" t="s">
        <v>1289</v>
      </c>
      <c r="L574" s="10" t="s">
        <v>1290</v>
      </c>
      <c r="M574" s="10" t="s">
        <v>1291</v>
      </c>
      <c r="N574" s="10"/>
      <c r="O574" s="10" t="s">
        <v>28</v>
      </c>
      <c r="P574" s="13" t="s">
        <v>29</v>
      </c>
      <c r="Q574" s="11"/>
      <c r="R574" s="11"/>
      <c r="S574" s="13" t="s">
        <v>22</v>
      </c>
      <c r="T574" s="11"/>
    </row>
    <row r="575" ht="15.75" customHeight="1">
      <c r="A575" s="6" t="str">
        <f>HYPERLINK("https://devrant.com/rants/2449918","2449918")</f>
        <v>2449918</v>
      </c>
      <c r="B575" s="7">
        <v>43924.10930555555</v>
      </c>
      <c r="C575" s="8">
        <v>4.0</v>
      </c>
      <c r="D575" s="8">
        <v>8.0</v>
      </c>
      <c r="E575" s="8" t="s">
        <v>1111</v>
      </c>
      <c r="F575" s="8"/>
      <c r="G575" s="9" t="s">
        <v>1112</v>
      </c>
      <c r="H575" s="10" t="s">
        <v>22</v>
      </c>
      <c r="I575" s="8"/>
      <c r="J575" s="8"/>
      <c r="K575" s="8"/>
      <c r="L575" s="8"/>
      <c r="M575" s="8"/>
      <c r="N575" s="8"/>
      <c r="O575" s="8"/>
      <c r="P575" s="11"/>
      <c r="Q575" s="11"/>
      <c r="R575" s="11"/>
      <c r="S575" s="11"/>
      <c r="T575" s="11"/>
    </row>
    <row r="576" ht="15.75" customHeight="1">
      <c r="A576" s="6" t="str">
        <f>HYPERLINK("https://devrant.com/rants/2444859","2444859")</f>
        <v>2444859</v>
      </c>
      <c r="B576" s="7">
        <v>43918.99538194444</v>
      </c>
      <c r="C576" s="8">
        <v>3.0</v>
      </c>
      <c r="D576" s="8">
        <v>4.0</v>
      </c>
      <c r="E576" s="8" t="s">
        <v>1292</v>
      </c>
      <c r="F576" s="8"/>
      <c r="G576" s="9" t="s">
        <v>1293</v>
      </c>
      <c r="H576" s="10" t="s">
        <v>25</v>
      </c>
      <c r="I576" s="10" t="s">
        <v>68</v>
      </c>
      <c r="J576" s="10" t="s">
        <v>1288</v>
      </c>
      <c r="K576" s="10" t="s">
        <v>1294</v>
      </c>
      <c r="L576" s="10" t="s">
        <v>1295</v>
      </c>
      <c r="M576" s="10" t="s">
        <v>1296</v>
      </c>
      <c r="N576" s="10"/>
      <c r="O576" s="10" t="s">
        <v>46</v>
      </c>
      <c r="P576" s="11"/>
      <c r="Q576" s="11"/>
      <c r="R576" s="11"/>
      <c r="S576" s="13" t="s">
        <v>22</v>
      </c>
      <c r="T576" s="11"/>
    </row>
    <row r="577" ht="15.75" customHeight="1">
      <c r="A577" s="6" t="str">
        <f>HYPERLINK("https://devrant.com/rants/2448597","2448597")</f>
        <v>2448597</v>
      </c>
      <c r="B577" s="7">
        <v>43922.9225</v>
      </c>
      <c r="C577" s="8">
        <v>3.0</v>
      </c>
      <c r="D577" s="8">
        <v>0.0</v>
      </c>
      <c r="E577" s="8" t="s">
        <v>1297</v>
      </c>
      <c r="F577" s="8"/>
      <c r="G577" s="9" t="s">
        <v>1298</v>
      </c>
      <c r="H577" s="10" t="s">
        <v>25</v>
      </c>
      <c r="I577" s="10" t="s">
        <v>68</v>
      </c>
      <c r="J577" s="10" t="s">
        <v>1299</v>
      </c>
      <c r="K577" s="10" t="s">
        <v>26</v>
      </c>
      <c r="L577" s="8"/>
      <c r="M577" s="8"/>
      <c r="N577" s="8"/>
      <c r="O577" s="10" t="s">
        <v>46</v>
      </c>
      <c r="P577" s="11"/>
      <c r="Q577" s="11"/>
      <c r="R577" s="11"/>
      <c r="S577" s="13" t="s">
        <v>25</v>
      </c>
      <c r="T577" s="11"/>
    </row>
    <row r="578" ht="15.75" customHeight="1">
      <c r="A578" s="6" t="str">
        <f>HYPERLINK("https://devrant.com/rants/2439744","2439744")</f>
        <v>2439744</v>
      </c>
      <c r="B578" s="7">
        <v>43913.40090277778</v>
      </c>
      <c r="C578" s="8">
        <v>3.0</v>
      </c>
      <c r="D578" s="8">
        <v>3.0</v>
      </c>
      <c r="E578" s="8" t="s">
        <v>303</v>
      </c>
      <c r="F578" s="8"/>
      <c r="G578" s="9" t="s">
        <v>304</v>
      </c>
      <c r="H578" s="10" t="s">
        <v>25</v>
      </c>
      <c r="I578" s="10" t="s">
        <v>68</v>
      </c>
      <c r="J578" s="10" t="s">
        <v>26</v>
      </c>
      <c r="K578" s="10" t="s">
        <v>1300</v>
      </c>
      <c r="L578" s="8"/>
      <c r="M578" s="8"/>
      <c r="N578" s="8"/>
      <c r="O578" s="10" t="s">
        <v>46</v>
      </c>
      <c r="P578" s="11"/>
      <c r="Q578" s="11"/>
      <c r="R578" s="11"/>
      <c r="S578" s="13" t="s">
        <v>25</v>
      </c>
      <c r="T578" s="11"/>
    </row>
    <row r="579" ht="15.75" customHeight="1">
      <c r="A579" s="6" t="str">
        <f>HYPERLINK("https://devrant.com/rants/2432462","2432462")</f>
        <v>2432462</v>
      </c>
      <c r="B579" s="7">
        <v>43905.61145833333</v>
      </c>
      <c r="C579" s="8">
        <v>3.0</v>
      </c>
      <c r="D579" s="8">
        <v>1.0</v>
      </c>
      <c r="E579" s="8" t="s">
        <v>307</v>
      </c>
      <c r="F579" s="8"/>
      <c r="G579" s="9" t="s">
        <v>308</v>
      </c>
      <c r="H579" s="10" t="s">
        <v>25</v>
      </c>
      <c r="I579" s="10" t="s">
        <v>68</v>
      </c>
      <c r="J579" s="10" t="s">
        <v>26</v>
      </c>
      <c r="K579" s="10" t="s">
        <v>310</v>
      </c>
      <c r="L579" s="8"/>
      <c r="M579" s="8"/>
      <c r="N579" s="8"/>
      <c r="O579" s="10" t="s">
        <v>46</v>
      </c>
      <c r="P579" s="11"/>
      <c r="Q579" s="11"/>
      <c r="R579" s="11"/>
      <c r="S579" s="13" t="s">
        <v>25</v>
      </c>
      <c r="T579" s="11"/>
    </row>
    <row r="580" ht="15.75" customHeight="1">
      <c r="A580" s="6" t="str">
        <f>HYPERLINK("https://devrant.com/rants/2457224","2457224")</f>
        <v>2457224</v>
      </c>
      <c r="B580" s="7">
        <v>43931.60262731482</v>
      </c>
      <c r="C580" s="8">
        <v>3.0</v>
      </c>
      <c r="D580" s="8">
        <v>19.0</v>
      </c>
      <c r="E580" s="8" t="s">
        <v>850</v>
      </c>
      <c r="F580" s="8"/>
      <c r="G580" s="9" t="s">
        <v>851</v>
      </c>
      <c r="H580" s="10" t="s">
        <v>25</v>
      </c>
      <c r="I580" s="10" t="s">
        <v>68</v>
      </c>
      <c r="J580" s="10" t="s">
        <v>1288</v>
      </c>
      <c r="K580" s="10" t="s">
        <v>225</v>
      </c>
      <c r="L580" s="10" t="s">
        <v>1301</v>
      </c>
      <c r="M580" s="8"/>
      <c r="N580" s="8"/>
      <c r="O580" s="10" t="s">
        <v>60</v>
      </c>
      <c r="P580" s="13" t="s">
        <v>61</v>
      </c>
      <c r="Q580" s="13" t="s">
        <v>47</v>
      </c>
      <c r="R580" s="11"/>
      <c r="S580" s="13" t="s">
        <v>22</v>
      </c>
      <c r="T580" s="11"/>
    </row>
    <row r="581" ht="15.75" customHeight="1">
      <c r="A581" s="6" t="str">
        <f>HYPERLINK("https://devrant.com/rants/2438940","2438940")</f>
        <v>2438940</v>
      </c>
      <c r="B581" s="7">
        <v>43912.29256944444</v>
      </c>
      <c r="C581" s="8">
        <v>3.0</v>
      </c>
      <c r="D581" s="8">
        <v>4.0</v>
      </c>
      <c r="E581" s="8" t="s">
        <v>20</v>
      </c>
      <c r="F581" s="8"/>
      <c r="G581" s="9" t="s">
        <v>1302</v>
      </c>
      <c r="H581" s="10" t="s">
        <v>25</v>
      </c>
      <c r="I581" s="10" t="s">
        <v>68</v>
      </c>
      <c r="J581" s="10" t="s">
        <v>1303</v>
      </c>
      <c r="K581" s="10" t="s">
        <v>523</v>
      </c>
      <c r="L581" s="10" t="s">
        <v>1304</v>
      </c>
      <c r="M581" s="10" t="s">
        <v>1305</v>
      </c>
      <c r="N581" s="10"/>
      <c r="O581" s="10" t="s">
        <v>28</v>
      </c>
      <c r="P581" s="13" t="s">
        <v>29</v>
      </c>
      <c r="Q581" s="11"/>
      <c r="R581" s="11"/>
      <c r="S581" s="13" t="s">
        <v>22</v>
      </c>
      <c r="T581" s="11"/>
    </row>
    <row r="582" ht="15.75" customHeight="1">
      <c r="A582" s="6" t="str">
        <f>HYPERLINK("https://devrant.com/rants/2445660","2445660")</f>
        <v>2445660</v>
      </c>
      <c r="B582" s="7">
        <v>43919.9909837963</v>
      </c>
      <c r="C582" s="8">
        <v>2.0</v>
      </c>
      <c r="D582" s="8">
        <v>0.0</v>
      </c>
      <c r="E582" s="8" t="s">
        <v>1306</v>
      </c>
      <c r="F582" s="8"/>
      <c r="G582" s="9" t="s">
        <v>1307</v>
      </c>
      <c r="H582" s="10" t="s">
        <v>25</v>
      </c>
      <c r="I582" s="10" t="s">
        <v>68</v>
      </c>
      <c r="J582" s="10" t="s">
        <v>1278</v>
      </c>
      <c r="K582" s="10" t="s">
        <v>1288</v>
      </c>
      <c r="L582" s="8"/>
      <c r="M582" s="8"/>
      <c r="N582" s="8"/>
      <c r="O582" s="10" t="s">
        <v>60</v>
      </c>
      <c r="P582" s="11"/>
      <c r="Q582" s="11"/>
      <c r="R582" s="11"/>
      <c r="S582" s="13" t="s">
        <v>22</v>
      </c>
      <c r="T582" s="11"/>
    </row>
    <row r="583" ht="15.75" customHeight="1">
      <c r="A583" s="6" t="str">
        <f>HYPERLINK("https://devrant.com/rants/2439915","2439915")</f>
        <v>2439915</v>
      </c>
      <c r="B583" s="7">
        <v>43913.60144675926</v>
      </c>
      <c r="C583" s="8">
        <v>2.0</v>
      </c>
      <c r="D583" s="8">
        <v>6.0</v>
      </c>
      <c r="E583" s="8" t="s">
        <v>20</v>
      </c>
      <c r="F583" s="8"/>
      <c r="G583" s="9" t="s">
        <v>1308</v>
      </c>
      <c r="H583" s="10" t="s">
        <v>25</v>
      </c>
      <c r="I583" s="10" t="s">
        <v>68</v>
      </c>
      <c r="J583" s="10" t="s">
        <v>38</v>
      </c>
      <c r="K583" s="10" t="s">
        <v>699</v>
      </c>
      <c r="L583" s="10" t="s">
        <v>65</v>
      </c>
      <c r="M583" s="8"/>
      <c r="N583" s="8"/>
      <c r="O583" s="10" t="s">
        <v>28</v>
      </c>
      <c r="P583" s="13" t="s">
        <v>29</v>
      </c>
      <c r="Q583" s="11"/>
      <c r="R583" s="11"/>
      <c r="S583" s="13" t="s">
        <v>22</v>
      </c>
      <c r="T583" s="11"/>
    </row>
    <row r="584" ht="15.75" customHeight="1">
      <c r="A584" s="6" t="str">
        <f>HYPERLINK("https://devrant.com/rants/2453123","2453123")</f>
        <v>2453123</v>
      </c>
      <c r="B584" s="7">
        <v>43927.46056712963</v>
      </c>
      <c r="C584" s="8">
        <v>2.0</v>
      </c>
      <c r="D584" s="8">
        <v>2.0</v>
      </c>
      <c r="E584" s="8" t="s">
        <v>863</v>
      </c>
      <c r="F584" s="8"/>
      <c r="G584" s="9" t="s">
        <v>864</v>
      </c>
      <c r="H584" s="10" t="s">
        <v>25</v>
      </c>
      <c r="I584" s="10" t="s">
        <v>38</v>
      </c>
      <c r="J584" s="10" t="s">
        <v>411</v>
      </c>
      <c r="K584" s="8"/>
      <c r="L584" s="8"/>
      <c r="M584" s="8"/>
      <c r="N584" s="8"/>
      <c r="O584" s="10" t="s">
        <v>28</v>
      </c>
      <c r="P584" s="13" t="s">
        <v>29</v>
      </c>
      <c r="Q584" s="11"/>
      <c r="R584" s="11"/>
      <c r="S584" s="13" t="s">
        <v>22</v>
      </c>
      <c r="T584" s="11"/>
    </row>
    <row r="585" ht="15.75" customHeight="1">
      <c r="A585" s="6" t="str">
        <f>HYPERLINK("https://devrant.com/rants/2454087","2454087")</f>
        <v>2454087</v>
      </c>
      <c r="B585" s="7">
        <v>43928.44172453704</v>
      </c>
      <c r="C585" s="8">
        <v>1.0</v>
      </c>
      <c r="D585" s="8">
        <v>1.0</v>
      </c>
      <c r="E585" s="8" t="s">
        <v>1309</v>
      </c>
      <c r="F585" s="8"/>
      <c r="G585" s="9" t="s">
        <v>1310</v>
      </c>
      <c r="H585" s="10" t="s">
        <v>25</v>
      </c>
      <c r="I585" s="10" t="s">
        <v>68</v>
      </c>
      <c r="J585" s="10" t="s">
        <v>1311</v>
      </c>
      <c r="K585" s="10" t="s">
        <v>1312</v>
      </c>
      <c r="L585" s="10"/>
      <c r="M585" s="8"/>
      <c r="N585" s="8"/>
      <c r="O585" s="10" t="s">
        <v>60</v>
      </c>
      <c r="P585" s="13" t="s">
        <v>61</v>
      </c>
      <c r="Q585" s="11"/>
      <c r="R585" s="11"/>
      <c r="S585" s="13" t="s">
        <v>22</v>
      </c>
      <c r="T585" s="11"/>
    </row>
    <row r="586" ht="15.75" customHeight="1">
      <c r="A586" s="6" t="str">
        <f>HYPERLINK("https://devrant.com/rants/2460305","2460305")</f>
        <v>2460305</v>
      </c>
      <c r="B586" s="7">
        <v>43934.38841435185</v>
      </c>
      <c r="C586" s="8">
        <v>0.0</v>
      </c>
      <c r="D586" s="8">
        <v>0.0</v>
      </c>
      <c r="E586" s="8" t="s">
        <v>1313</v>
      </c>
      <c r="F586" s="8" t="s">
        <v>1314</v>
      </c>
      <c r="G586" s="9" t="s">
        <v>1315</v>
      </c>
      <c r="H586" s="10" t="s">
        <v>25</v>
      </c>
      <c r="I586" s="10" t="s">
        <v>68</v>
      </c>
      <c r="J586" s="10" t="s">
        <v>91</v>
      </c>
      <c r="K586" s="10" t="s">
        <v>1316</v>
      </c>
      <c r="L586" s="10" t="s">
        <v>1317</v>
      </c>
      <c r="M586" s="8"/>
      <c r="N586" s="8"/>
      <c r="O586" s="10" t="s">
        <v>60</v>
      </c>
      <c r="P586" s="13" t="s">
        <v>47</v>
      </c>
      <c r="Q586" s="11"/>
      <c r="R586" s="11"/>
      <c r="S586" s="13" t="s">
        <v>22</v>
      </c>
      <c r="T586" s="11"/>
    </row>
    <row r="587" ht="15.75" customHeight="1">
      <c r="A587" s="6" t="str">
        <f>HYPERLINK("https://devrant.com/rants/2445666","2445666")</f>
        <v>2445666</v>
      </c>
      <c r="B587" s="7">
        <v>43920.00850694445</v>
      </c>
      <c r="C587" s="8">
        <v>0.0</v>
      </c>
      <c r="D587" s="8">
        <v>0.0</v>
      </c>
      <c r="E587" s="8" t="s">
        <v>35</v>
      </c>
      <c r="F587" s="8"/>
      <c r="G587" s="9" t="s">
        <v>1318</v>
      </c>
      <c r="H587" s="10" t="s">
        <v>25</v>
      </c>
      <c r="I587" s="10" t="s">
        <v>68</v>
      </c>
      <c r="J587" s="10" t="s">
        <v>91</v>
      </c>
      <c r="K587" s="10" t="s">
        <v>480</v>
      </c>
      <c r="L587" s="8"/>
      <c r="M587" s="8"/>
      <c r="N587" s="8"/>
      <c r="O587" s="10" t="s">
        <v>60</v>
      </c>
      <c r="P587" s="13" t="s">
        <v>47</v>
      </c>
      <c r="Q587" s="11"/>
      <c r="R587" s="11"/>
      <c r="S587" s="13" t="s">
        <v>22</v>
      </c>
      <c r="T587" s="11"/>
    </row>
    <row r="588" ht="15.75" customHeight="1">
      <c r="A588" s="6" t="str">
        <f>HYPERLINK("https://devrant.com/rants/2434623","2434623")</f>
        <v>2434623</v>
      </c>
      <c r="B588" s="7">
        <v>43907.57945601852</v>
      </c>
      <c r="C588" s="8">
        <v>0.0</v>
      </c>
      <c r="D588" s="8">
        <v>1.0</v>
      </c>
      <c r="E588" s="8" t="s">
        <v>20</v>
      </c>
      <c r="F588" s="8"/>
      <c r="G588" s="9" t="s">
        <v>366</v>
      </c>
      <c r="H588" s="10" t="s">
        <v>25</v>
      </c>
      <c r="I588" s="10" t="s">
        <v>68</v>
      </c>
      <c r="J588" s="10" t="s">
        <v>91</v>
      </c>
      <c r="K588" s="10" t="s">
        <v>1319</v>
      </c>
      <c r="L588" s="10" t="s">
        <v>1122</v>
      </c>
      <c r="M588" s="10" t="s">
        <v>1320</v>
      </c>
      <c r="N588" s="10"/>
      <c r="O588" s="10" t="s">
        <v>60</v>
      </c>
      <c r="P588" s="13" t="s">
        <v>47</v>
      </c>
      <c r="Q588" s="11"/>
      <c r="R588" s="11"/>
      <c r="S588" s="13" t="s">
        <v>22</v>
      </c>
      <c r="T588" s="11"/>
    </row>
    <row r="589" ht="15.75" customHeight="1">
      <c r="A589" s="6" t="str">
        <f>HYPERLINK("https://devrant.com/rants/2443487","2443487")</f>
        <v>2443487</v>
      </c>
      <c r="B589" s="7">
        <v>43917.51756944445</v>
      </c>
      <c r="C589" s="8">
        <v>0.0</v>
      </c>
      <c r="D589" s="8">
        <v>3.0</v>
      </c>
      <c r="E589" s="8" t="s">
        <v>1321</v>
      </c>
      <c r="F589" s="8"/>
      <c r="G589" s="9" t="s">
        <v>1322</v>
      </c>
      <c r="H589" s="10" t="s">
        <v>25</v>
      </c>
      <c r="I589" s="10" t="s">
        <v>38</v>
      </c>
      <c r="J589" s="10" t="s">
        <v>65</v>
      </c>
      <c r="K589" s="10" t="s">
        <v>699</v>
      </c>
      <c r="L589" s="10" t="s">
        <v>523</v>
      </c>
      <c r="M589" s="10" t="s">
        <v>1128</v>
      </c>
      <c r="N589" s="10"/>
      <c r="O589" s="10" t="s">
        <v>28</v>
      </c>
      <c r="P589" s="13" t="s">
        <v>41</v>
      </c>
      <c r="Q589" s="11"/>
      <c r="R589" s="11"/>
      <c r="S589" s="13" t="s">
        <v>22</v>
      </c>
      <c r="T589" s="11"/>
    </row>
    <row r="590" ht="15.75" customHeight="1">
      <c r="A590" s="6" t="str">
        <f>HYPERLINK("https://devrant.com/rants/2434813","2434813")</f>
        <v>2434813</v>
      </c>
      <c r="B590" s="7">
        <v>43907.69788194444</v>
      </c>
      <c r="C590" s="8">
        <v>14.0</v>
      </c>
      <c r="D590" s="8">
        <v>14.0</v>
      </c>
      <c r="E590" s="8" t="s">
        <v>145</v>
      </c>
      <c r="F590" s="8"/>
      <c r="G590" s="9" t="s">
        <v>146</v>
      </c>
      <c r="H590" s="10" t="s">
        <v>22</v>
      </c>
      <c r="I590" s="8"/>
      <c r="J590" s="8"/>
      <c r="K590" s="8"/>
      <c r="L590" s="8"/>
      <c r="M590" s="8"/>
      <c r="N590" s="8"/>
      <c r="O590" s="8"/>
      <c r="P590" s="11"/>
      <c r="Q590" s="11"/>
      <c r="R590" s="11"/>
      <c r="S590" s="11"/>
      <c r="T590" s="11"/>
    </row>
    <row r="591" ht="15.75" customHeight="1">
      <c r="A591" s="6" t="str">
        <f>HYPERLINK("https://devrant.com/rants/2430114","2430114")</f>
        <v>2430114</v>
      </c>
      <c r="B591" s="7">
        <v>43902.74445601852</v>
      </c>
      <c r="C591" s="8">
        <v>14.0</v>
      </c>
      <c r="D591" s="8">
        <v>21.0</v>
      </c>
      <c r="E591" s="8" t="s">
        <v>743</v>
      </c>
      <c r="F591" s="8"/>
      <c r="G591" s="9" t="s">
        <v>744</v>
      </c>
      <c r="H591" s="10" t="s">
        <v>25</v>
      </c>
      <c r="I591" s="10" t="s">
        <v>540</v>
      </c>
      <c r="J591" s="10" t="s">
        <v>425</v>
      </c>
      <c r="K591" s="10" t="s">
        <v>1323</v>
      </c>
      <c r="L591" s="10" t="s">
        <v>84</v>
      </c>
      <c r="M591" s="10" t="s">
        <v>667</v>
      </c>
      <c r="N591" s="10"/>
      <c r="O591" s="10" t="s">
        <v>28</v>
      </c>
      <c r="P591" s="13" t="s">
        <v>29</v>
      </c>
      <c r="Q591" s="11"/>
      <c r="R591" s="11"/>
      <c r="S591" s="13" t="s">
        <v>22</v>
      </c>
      <c r="T591" s="11"/>
    </row>
    <row r="592" ht="15.75" customHeight="1">
      <c r="A592" s="6" t="str">
        <f>HYPERLINK("https://devrant.com/rants/2426117","2426117")</f>
        <v>2426117</v>
      </c>
      <c r="B592" s="7">
        <v>43898.27329861111</v>
      </c>
      <c r="C592" s="8">
        <v>203.0</v>
      </c>
      <c r="D592" s="8">
        <v>8.0</v>
      </c>
      <c r="E592" s="8" t="s">
        <v>374</v>
      </c>
      <c r="F592" s="8"/>
      <c r="G592" s="9" t="s">
        <v>375</v>
      </c>
      <c r="H592" s="10" t="s">
        <v>22</v>
      </c>
      <c r="I592" s="8"/>
      <c r="J592" s="8"/>
      <c r="K592" s="8"/>
      <c r="L592" s="8"/>
      <c r="M592" s="8"/>
      <c r="N592" s="8"/>
      <c r="O592" s="8"/>
      <c r="P592" s="11"/>
      <c r="Q592" s="11"/>
      <c r="R592" s="11"/>
      <c r="S592" s="11"/>
      <c r="T592" s="11"/>
    </row>
    <row r="593" ht="15.75" customHeight="1">
      <c r="A593" s="6" t="str">
        <f>HYPERLINK("https://devrant.com/rants/2454795","2454795")</f>
        <v>2454795</v>
      </c>
      <c r="B593" s="7">
        <v>43929.2384375</v>
      </c>
      <c r="C593" s="8">
        <v>45.0</v>
      </c>
      <c r="D593" s="8">
        <v>19.0</v>
      </c>
      <c r="E593" s="8" t="s">
        <v>1061</v>
      </c>
      <c r="F593" s="8"/>
      <c r="G593" s="9" t="s">
        <v>1062</v>
      </c>
      <c r="H593" s="10" t="s">
        <v>22</v>
      </c>
      <c r="I593" s="8"/>
      <c r="J593" s="8"/>
      <c r="K593" s="8"/>
      <c r="L593" s="8"/>
      <c r="M593" s="8"/>
      <c r="N593" s="8"/>
      <c r="O593" s="8"/>
      <c r="P593" s="11"/>
      <c r="Q593" s="11"/>
      <c r="R593" s="11"/>
      <c r="S593" s="11"/>
      <c r="T593" s="11"/>
    </row>
    <row r="594" ht="15.75" customHeight="1">
      <c r="A594" s="6" t="str">
        <f>HYPERLINK("https://devrant.com/rants/2438339","2438339")</f>
        <v>2438339</v>
      </c>
      <c r="B594" s="7">
        <v>43911.44592592592</v>
      </c>
      <c r="C594" s="8">
        <v>36.0</v>
      </c>
      <c r="D594" s="8">
        <v>4.0</v>
      </c>
      <c r="E594" s="8" t="s">
        <v>20</v>
      </c>
      <c r="F594" s="8" t="s">
        <v>1324</v>
      </c>
      <c r="G594" s="9" t="s">
        <v>1325</v>
      </c>
      <c r="H594" s="10" t="s">
        <v>25</v>
      </c>
      <c r="I594" s="10" t="s">
        <v>26</v>
      </c>
      <c r="J594" s="10" t="s">
        <v>540</v>
      </c>
      <c r="K594" s="10" t="s">
        <v>425</v>
      </c>
      <c r="L594" s="10" t="s">
        <v>415</v>
      </c>
      <c r="M594" s="10" t="s">
        <v>1326</v>
      </c>
      <c r="N594" s="10"/>
      <c r="O594" s="10" t="s">
        <v>46</v>
      </c>
      <c r="P594" s="11"/>
      <c r="Q594" s="11"/>
      <c r="R594" s="11"/>
      <c r="S594" s="13" t="s">
        <v>25</v>
      </c>
      <c r="T594" s="11"/>
    </row>
    <row r="595" ht="15.75" customHeight="1">
      <c r="A595" s="6" t="str">
        <f>HYPERLINK("https://devrant.com/rants/2429308","2429308")</f>
        <v>2429308</v>
      </c>
      <c r="B595" s="7">
        <v>43901.96959490741</v>
      </c>
      <c r="C595" s="8">
        <v>30.0</v>
      </c>
      <c r="D595" s="8">
        <v>36.0</v>
      </c>
      <c r="E595" s="8" t="s">
        <v>20</v>
      </c>
      <c r="F595" s="8"/>
      <c r="G595" s="9" t="s">
        <v>1327</v>
      </c>
      <c r="H595" s="10" t="s">
        <v>25</v>
      </c>
      <c r="I595" s="10" t="s">
        <v>425</v>
      </c>
      <c r="J595" s="10" t="s">
        <v>540</v>
      </c>
      <c r="K595" s="10" t="s">
        <v>1069</v>
      </c>
      <c r="L595" s="8"/>
      <c r="M595" s="8"/>
      <c r="N595" s="8"/>
      <c r="O595" s="10" t="s">
        <v>28</v>
      </c>
      <c r="P595" s="13" t="s">
        <v>29</v>
      </c>
      <c r="Q595" s="11"/>
      <c r="R595" s="11"/>
      <c r="S595" s="13" t="s">
        <v>22</v>
      </c>
      <c r="T595" s="11"/>
    </row>
    <row r="596" ht="15.75" customHeight="1">
      <c r="A596" s="6" t="str">
        <f>HYPERLINK("https://devrant.com/rants/2455328","2455328")</f>
        <v>2455328</v>
      </c>
      <c r="B596" s="7">
        <v>43929.77826388889</v>
      </c>
      <c r="C596" s="8">
        <v>30.0</v>
      </c>
      <c r="D596" s="8">
        <v>3.0</v>
      </c>
      <c r="E596" s="8" t="s">
        <v>1328</v>
      </c>
      <c r="F596" s="8"/>
      <c r="G596" s="9" t="s">
        <v>1329</v>
      </c>
      <c r="H596" s="10" t="s">
        <v>25</v>
      </c>
      <c r="I596" s="10" t="s">
        <v>26</v>
      </c>
      <c r="J596" s="10" t="s">
        <v>1330</v>
      </c>
      <c r="K596" s="8"/>
      <c r="L596" s="8"/>
      <c r="M596" s="8"/>
      <c r="N596" s="8"/>
      <c r="O596" s="10" t="s">
        <v>46</v>
      </c>
      <c r="P596" s="11"/>
      <c r="Q596" s="11"/>
      <c r="R596" s="11"/>
      <c r="S596" s="13" t="s">
        <v>25</v>
      </c>
      <c r="T596" s="11"/>
    </row>
    <row r="597" ht="15.75" customHeight="1">
      <c r="A597" s="6" t="str">
        <f>HYPERLINK("https://devrant.com/rants/2430340","2430340")</f>
        <v>2430340</v>
      </c>
      <c r="B597" s="7">
        <v>43903.13444444445</v>
      </c>
      <c r="C597" s="8">
        <v>19.0</v>
      </c>
      <c r="D597" s="8">
        <v>10.0</v>
      </c>
      <c r="E597" s="8" t="s">
        <v>1331</v>
      </c>
      <c r="F597" s="8"/>
      <c r="G597" s="9" t="s">
        <v>1332</v>
      </c>
      <c r="H597" s="10" t="s">
        <v>25</v>
      </c>
      <c r="I597" s="10" t="s">
        <v>38</v>
      </c>
      <c r="J597" s="10" t="s">
        <v>1333</v>
      </c>
      <c r="K597" s="10" t="s">
        <v>1334</v>
      </c>
      <c r="L597" s="10" t="s">
        <v>1101</v>
      </c>
      <c r="M597" s="8"/>
      <c r="N597" s="8"/>
      <c r="O597" s="10" t="s">
        <v>28</v>
      </c>
      <c r="P597" s="13" t="s">
        <v>29</v>
      </c>
      <c r="Q597" s="11"/>
      <c r="R597" s="11"/>
      <c r="S597" s="13" t="s">
        <v>22</v>
      </c>
      <c r="T597" s="11"/>
    </row>
    <row r="598" ht="15.75" customHeight="1">
      <c r="A598" s="6" t="str">
        <f>HYPERLINK("https://devrant.com/rants/2442475","2442475")</f>
        <v>2442475</v>
      </c>
      <c r="B598" s="7">
        <v>43916.4580787037</v>
      </c>
      <c r="C598" s="8">
        <v>17.0</v>
      </c>
      <c r="D598" s="8">
        <v>6.0</v>
      </c>
      <c r="E598" s="8" t="s">
        <v>1335</v>
      </c>
      <c r="F598" s="8" t="s">
        <v>1336</v>
      </c>
      <c r="G598" s="9" t="s">
        <v>1337</v>
      </c>
      <c r="H598" s="10" t="s">
        <v>25</v>
      </c>
      <c r="I598" s="10" t="s">
        <v>425</v>
      </c>
      <c r="J598" s="10" t="s">
        <v>433</v>
      </c>
      <c r="K598" s="10" t="s">
        <v>1125</v>
      </c>
      <c r="L598" s="8"/>
      <c r="M598" s="8"/>
      <c r="N598" s="8"/>
      <c r="O598" s="10" t="s">
        <v>60</v>
      </c>
      <c r="P598" s="13" t="s">
        <v>47</v>
      </c>
      <c r="Q598" s="11"/>
      <c r="R598" s="11"/>
      <c r="S598" s="13" t="s">
        <v>22</v>
      </c>
      <c r="T598" s="11"/>
    </row>
    <row r="599" ht="15.75" customHeight="1">
      <c r="A599" s="6" t="str">
        <f>HYPERLINK("https://devrant.com/rants/2437804","2437804")</f>
        <v>2437804</v>
      </c>
      <c r="B599" s="7">
        <v>43910.69655092592</v>
      </c>
      <c r="C599" s="8">
        <v>15.0</v>
      </c>
      <c r="D599" s="8">
        <v>32.0</v>
      </c>
      <c r="E599" s="8" t="s">
        <v>1161</v>
      </c>
      <c r="F599" s="8"/>
      <c r="G599" s="9" t="s">
        <v>1162</v>
      </c>
      <c r="H599" s="10" t="s">
        <v>25</v>
      </c>
      <c r="I599" s="10" t="s">
        <v>68</v>
      </c>
      <c r="J599" s="10" t="s">
        <v>1338</v>
      </c>
      <c r="K599" s="10" t="s">
        <v>425</v>
      </c>
      <c r="L599" s="10" t="s">
        <v>540</v>
      </c>
      <c r="M599" s="8"/>
      <c r="N599" s="8"/>
      <c r="O599" s="10" t="s">
        <v>28</v>
      </c>
      <c r="P599" s="13" t="s">
        <v>41</v>
      </c>
      <c r="Q599" s="11"/>
      <c r="R599" s="11"/>
      <c r="S599" s="13" t="s">
        <v>22</v>
      </c>
      <c r="T599" s="11"/>
    </row>
    <row r="600" ht="15.75" customHeight="1">
      <c r="A600" s="6" t="str">
        <f>HYPERLINK("https://devrant.com/rants/2433938","2433938")</f>
        <v>2433938</v>
      </c>
      <c r="B600" s="7">
        <v>43907.19114583333</v>
      </c>
      <c r="C600" s="8">
        <v>14.0</v>
      </c>
      <c r="D600" s="8">
        <v>9.0</v>
      </c>
      <c r="E600" s="8" t="s">
        <v>1339</v>
      </c>
      <c r="F600" s="8"/>
      <c r="G600" s="9" t="s">
        <v>1340</v>
      </c>
      <c r="H600" s="10" t="s">
        <v>25</v>
      </c>
      <c r="I600" s="10" t="s">
        <v>68</v>
      </c>
      <c r="J600" s="10" t="s">
        <v>595</v>
      </c>
      <c r="K600" s="10" t="s">
        <v>1341</v>
      </c>
      <c r="L600" s="10" t="s">
        <v>703</v>
      </c>
      <c r="M600" s="8"/>
      <c r="N600" s="8"/>
      <c r="O600" s="10" t="s">
        <v>28</v>
      </c>
      <c r="P600" s="13" t="s">
        <v>88</v>
      </c>
      <c r="Q600" s="11"/>
      <c r="R600" s="11"/>
      <c r="S600" s="13" t="s">
        <v>22</v>
      </c>
      <c r="T600" s="11"/>
    </row>
    <row r="601" ht="15.75" customHeight="1">
      <c r="A601" s="6" t="str">
        <f>HYPERLINK("https://devrant.com/rants/2438831","2438831")</f>
        <v>2438831</v>
      </c>
      <c r="B601" s="7">
        <v>43912.14064814815</v>
      </c>
      <c r="C601" s="8">
        <v>14.0</v>
      </c>
      <c r="D601" s="8">
        <v>10.0</v>
      </c>
      <c r="E601" s="8" t="s">
        <v>481</v>
      </c>
      <c r="F601" s="8"/>
      <c r="G601" s="9" t="s">
        <v>482</v>
      </c>
      <c r="H601" s="10" t="s">
        <v>25</v>
      </c>
      <c r="I601" s="10" t="s">
        <v>68</v>
      </c>
      <c r="J601" s="10" t="s">
        <v>84</v>
      </c>
      <c r="K601" s="8"/>
      <c r="L601" s="8"/>
      <c r="M601" s="8"/>
      <c r="N601" s="8"/>
      <c r="O601" s="10" t="s">
        <v>28</v>
      </c>
      <c r="P601" s="13" t="s">
        <v>29</v>
      </c>
      <c r="Q601" s="11"/>
      <c r="R601" s="11"/>
      <c r="S601" s="13" t="s">
        <v>22</v>
      </c>
      <c r="T601" s="11"/>
    </row>
    <row r="602" ht="15.75" customHeight="1">
      <c r="A602" s="6" t="str">
        <f>HYPERLINK("https://devrant.com/rants/2431940","2431940")</f>
        <v>2431940</v>
      </c>
      <c r="B602" s="7">
        <v>43904.88020833334</v>
      </c>
      <c r="C602" s="8">
        <v>13.0</v>
      </c>
      <c r="D602" s="8">
        <v>0.0</v>
      </c>
      <c r="E602" s="8" t="s">
        <v>496</v>
      </c>
      <c r="F602" s="8"/>
      <c r="G602" s="9" t="s">
        <v>497</v>
      </c>
      <c r="H602" s="10" t="s">
        <v>25</v>
      </c>
      <c r="I602" s="10" t="s">
        <v>68</v>
      </c>
      <c r="J602" s="10" t="s">
        <v>249</v>
      </c>
      <c r="K602" s="10" t="s">
        <v>1082</v>
      </c>
      <c r="L602" s="10" t="s">
        <v>480</v>
      </c>
      <c r="M602" s="8"/>
      <c r="N602" s="8"/>
      <c r="O602" s="10" t="s">
        <v>60</v>
      </c>
      <c r="P602" s="13" t="s">
        <v>47</v>
      </c>
      <c r="Q602" s="13" t="s">
        <v>61</v>
      </c>
      <c r="R602" s="11"/>
      <c r="S602" s="13" t="s">
        <v>22</v>
      </c>
      <c r="T602" s="11"/>
    </row>
    <row r="603" ht="15.75" customHeight="1">
      <c r="A603" s="6" t="str">
        <f>HYPERLINK("https://devrant.com/rants/2449382","2449382")</f>
        <v>2449382</v>
      </c>
      <c r="B603" s="7">
        <v>43923.50576388889</v>
      </c>
      <c r="C603" s="8">
        <v>13.0</v>
      </c>
      <c r="D603" s="8">
        <v>9.0</v>
      </c>
      <c r="E603" s="8" t="s">
        <v>745</v>
      </c>
      <c r="F603" s="8" t="s">
        <v>746</v>
      </c>
      <c r="G603" s="9" t="s">
        <v>747</v>
      </c>
      <c r="H603" s="10" t="s">
        <v>25</v>
      </c>
      <c r="I603" s="10" t="s">
        <v>26</v>
      </c>
      <c r="J603" s="10" t="s">
        <v>1342</v>
      </c>
      <c r="K603" s="8"/>
      <c r="L603" s="8"/>
      <c r="M603" s="8"/>
      <c r="N603" s="8"/>
      <c r="O603" s="10" t="s">
        <v>46</v>
      </c>
      <c r="P603" s="11"/>
      <c r="Q603" s="11"/>
      <c r="R603" s="11"/>
      <c r="S603" s="13" t="s">
        <v>25</v>
      </c>
      <c r="T603" s="11"/>
    </row>
    <row r="604" ht="15.75" customHeight="1">
      <c r="A604" s="6" t="str">
        <f>HYPERLINK("https://devrant.com/rants/2432408","2432408")</f>
        <v>2432408</v>
      </c>
      <c r="B604" s="7">
        <v>43905.55756944444</v>
      </c>
      <c r="C604" s="8">
        <v>12.0</v>
      </c>
      <c r="D604" s="8">
        <v>7.0</v>
      </c>
      <c r="E604" s="8" t="s">
        <v>754</v>
      </c>
      <c r="F604" s="8"/>
      <c r="G604" s="9" t="s">
        <v>755</v>
      </c>
      <c r="H604" s="10" t="s">
        <v>25</v>
      </c>
      <c r="I604" s="10" t="s">
        <v>68</v>
      </c>
      <c r="J604" s="10" t="s">
        <v>891</v>
      </c>
      <c r="K604" s="10" t="s">
        <v>1343</v>
      </c>
      <c r="L604" s="8"/>
      <c r="M604" s="8"/>
      <c r="N604" s="8"/>
      <c r="O604" s="10" t="s">
        <v>46</v>
      </c>
      <c r="P604" s="11"/>
      <c r="Q604" s="11"/>
      <c r="R604" s="11"/>
      <c r="S604" s="13" t="s">
        <v>22</v>
      </c>
      <c r="T604" s="11"/>
    </row>
    <row r="605" ht="15.75" customHeight="1">
      <c r="A605" s="6" t="str">
        <f>HYPERLINK("https://devrant.com/rants/2431078","2431078")</f>
        <v>2431078</v>
      </c>
      <c r="B605" s="7">
        <v>43903.72226851852</v>
      </c>
      <c r="C605" s="8">
        <v>11.0</v>
      </c>
      <c r="D605" s="8">
        <v>4.0</v>
      </c>
      <c r="E605" s="8" t="s">
        <v>20</v>
      </c>
      <c r="F605" s="8"/>
      <c r="G605" s="9" t="s">
        <v>1344</v>
      </c>
      <c r="H605" s="10" t="s">
        <v>25</v>
      </c>
      <c r="I605" s="10" t="s">
        <v>1257</v>
      </c>
      <c r="J605" s="10" t="s">
        <v>532</v>
      </c>
      <c r="K605" s="10" t="s">
        <v>1345</v>
      </c>
      <c r="L605" s="10" t="s">
        <v>425</v>
      </c>
      <c r="M605" s="8"/>
      <c r="N605" s="8"/>
      <c r="O605" s="10" t="s">
        <v>28</v>
      </c>
      <c r="P605" s="13" t="s">
        <v>29</v>
      </c>
      <c r="Q605" s="13" t="s">
        <v>40</v>
      </c>
      <c r="R605" s="11"/>
      <c r="S605" s="13" t="s">
        <v>22</v>
      </c>
      <c r="T605" s="11"/>
    </row>
    <row r="606" ht="15.75" customHeight="1">
      <c r="A606" s="6" t="str">
        <f>HYPERLINK("https://devrant.com/rants/2453247","2453247")</f>
        <v>2453247</v>
      </c>
      <c r="B606" s="7">
        <v>43927.55835648148</v>
      </c>
      <c r="C606" s="8">
        <v>10.0</v>
      </c>
      <c r="D606" s="8">
        <v>9.0</v>
      </c>
      <c r="E606" s="8" t="s">
        <v>20</v>
      </c>
      <c r="F606" s="8"/>
      <c r="G606" s="9" t="s">
        <v>1346</v>
      </c>
      <c r="H606" s="10" t="s">
        <v>22</v>
      </c>
      <c r="I606" s="8"/>
      <c r="J606" s="8"/>
      <c r="K606" s="8"/>
      <c r="L606" s="8"/>
      <c r="M606" s="8"/>
      <c r="N606" s="8"/>
      <c r="O606" s="8"/>
      <c r="P606" s="11"/>
      <c r="Q606" s="11"/>
      <c r="R606" s="11"/>
      <c r="S606" s="11"/>
      <c r="T606" s="11"/>
    </row>
    <row r="607" ht="15.75" customHeight="1">
      <c r="A607" s="6" t="str">
        <f>HYPERLINK("https://devrant.com/rants/2433008","2433008")</f>
        <v>2433008</v>
      </c>
      <c r="B607" s="7">
        <v>43906.19723379629</v>
      </c>
      <c r="C607" s="8">
        <v>8.0</v>
      </c>
      <c r="D607" s="8">
        <v>11.0</v>
      </c>
      <c r="E607" s="8" t="s">
        <v>377</v>
      </c>
      <c r="F607" s="8"/>
      <c r="G607" s="9" t="s">
        <v>1347</v>
      </c>
      <c r="H607" s="10" t="s">
        <v>25</v>
      </c>
      <c r="I607" s="10" t="s">
        <v>425</v>
      </c>
      <c r="J607" s="10" t="s">
        <v>1348</v>
      </c>
      <c r="K607" s="10" t="s">
        <v>1258</v>
      </c>
      <c r="L607" s="8"/>
      <c r="M607" s="8"/>
      <c r="N607" s="8"/>
      <c r="O607" s="10" t="s">
        <v>28</v>
      </c>
      <c r="P607" s="13" t="s">
        <v>41</v>
      </c>
      <c r="Q607" s="13" t="s">
        <v>29</v>
      </c>
      <c r="R607" s="11"/>
      <c r="S607" s="13" t="s">
        <v>22</v>
      </c>
      <c r="T607" s="11"/>
    </row>
    <row r="608" ht="15.75" customHeight="1">
      <c r="A608" s="6" t="str">
        <f>HYPERLINK("https://devrant.com/rants/2433304","2433304")</f>
        <v>2433304</v>
      </c>
      <c r="B608" s="7">
        <v>43906.49590277778</v>
      </c>
      <c r="C608" s="8">
        <v>8.0</v>
      </c>
      <c r="D608" s="8">
        <v>5.0</v>
      </c>
      <c r="E608" s="8" t="s">
        <v>1349</v>
      </c>
      <c r="F608" s="8"/>
      <c r="G608" s="9" t="s">
        <v>1350</v>
      </c>
      <c r="H608" s="10" t="s">
        <v>25</v>
      </c>
      <c r="I608" s="10" t="s">
        <v>38</v>
      </c>
      <c r="J608" s="10" t="s">
        <v>514</v>
      </c>
      <c r="K608" s="10" t="s">
        <v>624</v>
      </c>
      <c r="L608" s="8"/>
      <c r="M608" s="8"/>
      <c r="N608" s="8"/>
      <c r="O608" s="10" t="s">
        <v>28</v>
      </c>
      <c r="P608" s="13" t="s">
        <v>29</v>
      </c>
      <c r="Q608" s="11"/>
      <c r="R608" s="11"/>
      <c r="S608" s="13" t="s">
        <v>22</v>
      </c>
      <c r="T608" s="11"/>
    </row>
    <row r="609" ht="15.75" customHeight="1">
      <c r="A609" s="6" t="str">
        <f>HYPERLINK("https://devrant.com/rants/2434355","2434355")</f>
        <v>2434355</v>
      </c>
      <c r="B609" s="7">
        <v>43907.40364583334</v>
      </c>
      <c r="C609" s="8">
        <v>7.0</v>
      </c>
      <c r="D609" s="8">
        <v>1.0</v>
      </c>
      <c r="E609" s="8" t="s">
        <v>237</v>
      </c>
      <c r="F609" s="8"/>
      <c r="G609" s="9" t="s">
        <v>238</v>
      </c>
      <c r="H609" s="10" t="s">
        <v>22</v>
      </c>
      <c r="I609" s="8"/>
      <c r="J609" s="8"/>
      <c r="K609" s="8"/>
      <c r="L609" s="8"/>
      <c r="M609" s="8"/>
      <c r="N609" s="8"/>
      <c r="O609" s="8"/>
      <c r="P609" s="11"/>
      <c r="Q609" s="11"/>
      <c r="R609" s="11"/>
      <c r="S609" s="11"/>
      <c r="T609" s="11"/>
    </row>
    <row r="610" ht="15.75" customHeight="1">
      <c r="A610" s="6" t="str">
        <f>HYPERLINK("https://devrant.com/rants/2426679","2426679")</f>
        <v>2426679</v>
      </c>
      <c r="B610" s="7">
        <v>43899.09248842593</v>
      </c>
      <c r="C610" s="8">
        <v>5.0</v>
      </c>
      <c r="D610" s="8">
        <v>3.0</v>
      </c>
      <c r="E610" s="8" t="s">
        <v>1351</v>
      </c>
      <c r="F610" s="8"/>
      <c r="G610" s="9" t="s">
        <v>1352</v>
      </c>
      <c r="H610" s="10" t="s">
        <v>25</v>
      </c>
      <c r="I610" s="10" t="s">
        <v>425</v>
      </c>
      <c r="J610" s="10"/>
      <c r="K610" s="10"/>
      <c r="L610" s="10"/>
      <c r="M610" s="8"/>
      <c r="N610" s="8"/>
      <c r="O610" s="10" t="s">
        <v>46</v>
      </c>
      <c r="P610" s="11"/>
      <c r="Q610" s="11"/>
      <c r="R610" s="11"/>
      <c r="S610" s="13" t="s">
        <v>22</v>
      </c>
      <c r="T610" s="11"/>
    </row>
    <row r="611" ht="15.75" customHeight="1">
      <c r="A611" s="6" t="str">
        <f>HYPERLINK("https://devrant.com/rants/2448018","2448018")</f>
        <v>2448018</v>
      </c>
      <c r="B611" s="7">
        <v>43922.36737268518</v>
      </c>
      <c r="C611" s="8">
        <v>5.0</v>
      </c>
      <c r="D611" s="8">
        <v>13.0</v>
      </c>
      <c r="E611" s="8" t="s">
        <v>1016</v>
      </c>
      <c r="F611" s="8"/>
      <c r="G611" s="9" t="s">
        <v>1017</v>
      </c>
      <c r="H611" s="10" t="s">
        <v>25</v>
      </c>
      <c r="I611" s="10" t="s">
        <v>425</v>
      </c>
      <c r="J611" s="10" t="s">
        <v>1069</v>
      </c>
      <c r="K611" s="10" t="s">
        <v>1018</v>
      </c>
      <c r="L611" s="8"/>
      <c r="M611" s="8"/>
      <c r="N611" s="8"/>
      <c r="O611" s="10" t="s">
        <v>28</v>
      </c>
      <c r="P611" s="13" t="s">
        <v>41</v>
      </c>
      <c r="Q611" s="11"/>
      <c r="R611" s="11"/>
      <c r="S611" s="13" t="s">
        <v>22</v>
      </c>
      <c r="T611" s="11"/>
    </row>
    <row r="612" ht="15.75" customHeight="1">
      <c r="A612" s="6" t="str">
        <f>HYPERLINK("https://devrant.com/rants/2436886","2436886")</f>
        <v>2436886</v>
      </c>
      <c r="B612" s="7">
        <v>43909.7841550926</v>
      </c>
      <c r="C612" s="8">
        <v>5.0</v>
      </c>
      <c r="D612" s="8">
        <v>2.0</v>
      </c>
      <c r="E612" s="8" t="s">
        <v>1105</v>
      </c>
      <c r="F612" s="8" t="s">
        <v>1106</v>
      </c>
      <c r="G612" s="9" t="s">
        <v>1107</v>
      </c>
      <c r="H612" s="10" t="s">
        <v>25</v>
      </c>
      <c r="I612" s="10" t="s">
        <v>38</v>
      </c>
      <c r="J612" s="10" t="s">
        <v>699</v>
      </c>
      <c r="K612" s="10" t="s">
        <v>26</v>
      </c>
      <c r="L612" s="10" t="s">
        <v>249</v>
      </c>
      <c r="M612" s="8"/>
      <c r="N612" s="8"/>
      <c r="O612" s="10" t="s">
        <v>60</v>
      </c>
      <c r="P612" s="13" t="s">
        <v>61</v>
      </c>
      <c r="Q612" s="13" t="s">
        <v>47</v>
      </c>
      <c r="R612" s="11"/>
      <c r="S612" s="13" t="s">
        <v>25</v>
      </c>
      <c r="T612" s="11"/>
    </row>
    <row r="613" ht="15.75" customHeight="1">
      <c r="A613" s="6" t="str">
        <f>HYPERLINK("https://devrant.com/rants/2430002","2430002")</f>
        <v>2430002</v>
      </c>
      <c r="B613" s="7">
        <v>43902.61553240741</v>
      </c>
      <c r="C613" s="8">
        <v>5.0</v>
      </c>
      <c r="D613" s="8">
        <v>4.0</v>
      </c>
      <c r="E613" s="8" t="s">
        <v>138</v>
      </c>
      <c r="F613" s="8"/>
      <c r="G613" s="9" t="s">
        <v>1353</v>
      </c>
      <c r="H613" s="10" t="s">
        <v>25</v>
      </c>
      <c r="I613" s="10" t="s">
        <v>68</v>
      </c>
      <c r="J613" s="10" t="s">
        <v>1354</v>
      </c>
      <c r="K613" s="10" t="s">
        <v>1355</v>
      </c>
      <c r="L613" s="8"/>
      <c r="M613" s="8"/>
      <c r="N613" s="8"/>
      <c r="O613" s="10" t="s">
        <v>46</v>
      </c>
      <c r="P613" s="11"/>
      <c r="Q613" s="11"/>
      <c r="R613" s="11"/>
      <c r="S613" s="13" t="s">
        <v>22</v>
      </c>
      <c r="T613" s="11"/>
    </row>
    <row r="614" ht="15.75" customHeight="1">
      <c r="A614" s="6" t="str">
        <f>HYPERLINK("https://devrant.com/rants/2435885","2435885")</f>
        <v>2435885</v>
      </c>
      <c r="B614" s="7">
        <v>43908.77604166666</v>
      </c>
      <c r="C614" s="8">
        <v>4.0</v>
      </c>
      <c r="D614" s="8">
        <v>4.0</v>
      </c>
      <c r="E614" s="8" t="s">
        <v>1356</v>
      </c>
      <c r="F614" s="8"/>
      <c r="G614" s="9" t="s">
        <v>1357</v>
      </c>
      <c r="H614" s="10" t="s">
        <v>22</v>
      </c>
      <c r="I614" s="8"/>
      <c r="J614" s="8"/>
      <c r="K614" s="8"/>
      <c r="L614" s="8"/>
      <c r="M614" s="8"/>
      <c r="N614" s="8"/>
      <c r="O614" s="8"/>
      <c r="P614" s="11"/>
      <c r="Q614" s="11"/>
      <c r="R614" s="11"/>
      <c r="S614" s="11"/>
      <c r="T614" s="11"/>
    </row>
    <row r="615" ht="15.75" customHeight="1">
      <c r="A615" s="6" t="str">
        <f>HYPERLINK("https://devrant.com/rants/2433393","2433393")</f>
        <v>2433393</v>
      </c>
      <c r="B615" s="7">
        <v>43906.58335648148</v>
      </c>
      <c r="C615" s="8">
        <v>4.0</v>
      </c>
      <c r="D615" s="8">
        <v>2.0</v>
      </c>
      <c r="E615" s="8" t="s">
        <v>1358</v>
      </c>
      <c r="F615" s="8"/>
      <c r="G615" s="9" t="s">
        <v>1359</v>
      </c>
      <c r="H615" s="10" t="s">
        <v>22</v>
      </c>
      <c r="I615" s="8"/>
      <c r="J615" s="8"/>
      <c r="K615" s="8"/>
      <c r="L615" s="8"/>
      <c r="M615" s="8"/>
      <c r="N615" s="8"/>
      <c r="O615" s="8"/>
      <c r="P615" s="11"/>
      <c r="Q615" s="11"/>
      <c r="R615" s="11"/>
      <c r="S615" s="11"/>
      <c r="T615" s="11"/>
    </row>
    <row r="616" ht="15.75" customHeight="1">
      <c r="A616" s="6" t="str">
        <f>HYPERLINK("https://devrant.com/rants/2436500","2436500")</f>
        <v>2436500</v>
      </c>
      <c r="B616" s="7">
        <v>43909.50094907408</v>
      </c>
      <c r="C616" s="8">
        <v>3.0</v>
      </c>
      <c r="D616" s="8">
        <v>1.0</v>
      </c>
      <c r="E616" s="8" t="s">
        <v>1360</v>
      </c>
      <c r="F616" s="8"/>
      <c r="G616" s="9" t="s">
        <v>1361</v>
      </c>
      <c r="H616" s="10" t="s">
        <v>25</v>
      </c>
      <c r="I616" s="10" t="s">
        <v>425</v>
      </c>
      <c r="J616" s="10" t="s">
        <v>78</v>
      </c>
      <c r="K616" s="10" t="s">
        <v>77</v>
      </c>
      <c r="L616" s="8"/>
      <c r="M616" s="8"/>
      <c r="N616" s="8"/>
      <c r="O616" s="10" t="s">
        <v>46</v>
      </c>
      <c r="P616" s="11"/>
      <c r="Q616" s="11"/>
      <c r="R616" s="11"/>
      <c r="S616" s="13" t="s">
        <v>22</v>
      </c>
      <c r="T616" s="11"/>
    </row>
    <row r="617" ht="15.75" customHeight="1">
      <c r="A617" s="6" t="str">
        <f>HYPERLINK("https://devrant.com/rants/2441848","2441848")</f>
        <v>2441848</v>
      </c>
      <c r="B617" s="7">
        <v>43915.76805555556</v>
      </c>
      <c r="C617" s="8">
        <v>1.0</v>
      </c>
      <c r="D617" s="8">
        <v>0.0</v>
      </c>
      <c r="E617" s="8" t="s">
        <v>687</v>
      </c>
      <c r="F617" s="8"/>
      <c r="G617" s="9" t="s">
        <v>688</v>
      </c>
      <c r="H617" s="10" t="s">
        <v>25</v>
      </c>
      <c r="I617" s="10" t="s">
        <v>425</v>
      </c>
      <c r="J617" s="10" t="s">
        <v>433</v>
      </c>
      <c r="K617" s="10" t="s">
        <v>1125</v>
      </c>
      <c r="L617" s="10" t="s">
        <v>1288</v>
      </c>
      <c r="M617" s="8"/>
      <c r="N617" s="8"/>
      <c r="O617" s="10" t="s">
        <v>60</v>
      </c>
      <c r="P617" s="13" t="s">
        <v>61</v>
      </c>
      <c r="Q617" s="11"/>
      <c r="R617" s="11"/>
      <c r="S617" s="13" t="s">
        <v>22</v>
      </c>
      <c r="T617" s="11"/>
    </row>
    <row r="618" ht="15.75" customHeight="1">
      <c r="A618" s="6" t="str">
        <f>HYPERLINK("https://devrant.com/rants/2450932","2450932")</f>
        <v>2450932</v>
      </c>
      <c r="B618" s="7">
        <v>43925.07537037037</v>
      </c>
      <c r="C618" s="8">
        <v>0.0</v>
      </c>
      <c r="D618" s="8">
        <v>16.0</v>
      </c>
      <c r="E618" s="8" t="s">
        <v>363</v>
      </c>
      <c r="F618" s="8" t="s">
        <v>364</v>
      </c>
      <c r="G618" s="9" t="s">
        <v>365</v>
      </c>
      <c r="H618" s="10" t="s">
        <v>25</v>
      </c>
      <c r="I618" s="10" t="s">
        <v>26</v>
      </c>
      <c r="J618" s="8"/>
      <c r="K618" s="8"/>
      <c r="L618" s="8"/>
      <c r="M618" s="8"/>
      <c r="N618" s="8"/>
      <c r="O618" s="10" t="s">
        <v>46</v>
      </c>
      <c r="P618" s="11"/>
      <c r="Q618" s="11"/>
      <c r="R618" s="11"/>
      <c r="S618" s="13" t="s">
        <v>25</v>
      </c>
      <c r="T618" s="11"/>
    </row>
    <row r="619" ht="15.75" customHeight="1">
      <c r="A619" s="6" t="str">
        <f>HYPERLINK("https://devrant.com/rants/2450664","2450664")</f>
        <v>2450664</v>
      </c>
      <c r="B619" s="7">
        <v>43924.73569444445</v>
      </c>
      <c r="C619" s="8">
        <v>0.0</v>
      </c>
      <c r="D619" s="8">
        <v>5.0</v>
      </c>
      <c r="E619" s="8" t="s">
        <v>1126</v>
      </c>
      <c r="F619" s="8"/>
      <c r="G619" s="9" t="s">
        <v>1127</v>
      </c>
      <c r="H619" s="10" t="s">
        <v>25</v>
      </c>
      <c r="I619" s="10" t="s">
        <v>523</v>
      </c>
      <c r="J619" s="10" t="s">
        <v>1362</v>
      </c>
      <c r="K619" s="10" t="s">
        <v>1363</v>
      </c>
      <c r="L619" s="8"/>
      <c r="M619" s="8"/>
      <c r="N619" s="8"/>
      <c r="O619" s="10" t="s">
        <v>28</v>
      </c>
      <c r="P619" s="13" t="s">
        <v>41</v>
      </c>
      <c r="Q619" s="13" t="s">
        <v>88</v>
      </c>
      <c r="R619" s="11"/>
      <c r="S619" s="13" t="s">
        <v>22</v>
      </c>
      <c r="T619" s="11"/>
    </row>
    <row r="620" ht="15.75" customHeight="1">
      <c r="A620" s="6" t="str">
        <f>HYPERLINK("https://devrant.com/rants/2433930","2433930")</f>
        <v>2433930</v>
      </c>
      <c r="B620" s="7">
        <v>43907.18623842593</v>
      </c>
      <c r="C620" s="8">
        <v>0.0</v>
      </c>
      <c r="D620" s="8">
        <v>0.0</v>
      </c>
      <c r="E620" s="8" t="s">
        <v>371</v>
      </c>
      <c r="F620" s="8"/>
      <c r="G620" s="9" t="s">
        <v>372</v>
      </c>
      <c r="H620" s="10" t="s">
        <v>22</v>
      </c>
      <c r="I620" s="8"/>
      <c r="J620" s="8"/>
      <c r="K620" s="8"/>
      <c r="L620" s="8"/>
      <c r="M620" s="8"/>
      <c r="N620" s="8"/>
      <c r="O620" s="8"/>
      <c r="P620" s="11"/>
      <c r="Q620" s="11"/>
      <c r="R620" s="11"/>
      <c r="S620" s="11"/>
      <c r="T620" s="11"/>
    </row>
    <row r="621" ht="15.75" customHeight="1">
      <c r="A621" s="6" t="str">
        <f>HYPERLINK("https://devrant.com/rants/2457733","2457733")</f>
        <v>2457733</v>
      </c>
      <c r="B621" s="7">
        <v>43932.24225694445</v>
      </c>
      <c r="C621" s="8">
        <v>6.0</v>
      </c>
      <c r="D621" s="8">
        <v>4.0</v>
      </c>
      <c r="E621" s="8" t="s">
        <v>582</v>
      </c>
      <c r="F621" s="8"/>
      <c r="G621" s="9" t="s">
        <v>583</v>
      </c>
      <c r="H621" s="10" t="s">
        <v>25</v>
      </c>
      <c r="I621" s="10" t="s">
        <v>96</v>
      </c>
      <c r="J621" s="10" t="s">
        <v>1364</v>
      </c>
      <c r="K621" s="10" t="s">
        <v>584</v>
      </c>
      <c r="L621" s="10" t="s">
        <v>1101</v>
      </c>
      <c r="M621" s="10" t="s">
        <v>65</v>
      </c>
      <c r="N621" s="10"/>
      <c r="O621" s="10" t="s">
        <v>60</v>
      </c>
      <c r="P621" s="13" t="s">
        <v>47</v>
      </c>
      <c r="Q621" s="11"/>
      <c r="R621" s="11"/>
      <c r="S621" s="13" t="s">
        <v>22</v>
      </c>
      <c r="T621" s="11"/>
    </row>
    <row r="622" ht="15.75" customHeight="1">
      <c r="A622" s="6" t="str">
        <f>HYPERLINK("https://devrant.com/rants/354082","354082")</f>
        <v>354082</v>
      </c>
      <c r="B622" s="7">
        <v>42730.34041666667</v>
      </c>
      <c r="C622" s="8">
        <v>74.0</v>
      </c>
      <c r="D622" s="8">
        <v>4.0</v>
      </c>
      <c r="E622" s="8" t="s">
        <v>1365</v>
      </c>
      <c r="F622" s="8" t="s">
        <v>1366</v>
      </c>
      <c r="G622" s="9" t="s">
        <v>1367</v>
      </c>
      <c r="H622" s="10" t="s">
        <v>22</v>
      </c>
      <c r="I622" s="8"/>
      <c r="J622" s="8"/>
      <c r="K622" s="8"/>
      <c r="L622" s="8"/>
      <c r="M622" s="8"/>
      <c r="N622" s="8"/>
      <c r="O622" s="8"/>
      <c r="P622" s="11"/>
      <c r="Q622" s="11"/>
      <c r="R622" s="11"/>
      <c r="S622" s="11"/>
      <c r="T622" s="11"/>
    </row>
    <row r="623" ht="15.75" customHeight="1">
      <c r="A623" s="6" t="str">
        <f>HYPERLINK("https://devrant.com/rants/339107","339107")</f>
        <v>339107</v>
      </c>
      <c r="B623" s="7">
        <v>42719.8650462963</v>
      </c>
      <c r="C623" s="8">
        <v>57.0</v>
      </c>
      <c r="D623" s="8">
        <v>9.0</v>
      </c>
      <c r="E623" s="8" t="s">
        <v>1368</v>
      </c>
      <c r="F623" s="8"/>
      <c r="G623" s="9" t="s">
        <v>1369</v>
      </c>
      <c r="H623" s="10" t="s">
        <v>22</v>
      </c>
      <c r="I623" s="8"/>
      <c r="J623" s="8"/>
      <c r="K623" s="8"/>
      <c r="L623" s="8"/>
      <c r="M623" s="8"/>
      <c r="N623" s="8"/>
      <c r="O623" s="8"/>
      <c r="P623" s="11"/>
      <c r="Q623" s="11"/>
      <c r="R623" s="11"/>
      <c r="S623" s="11"/>
      <c r="T623" s="11"/>
    </row>
    <row r="624" ht="15.75" customHeight="1">
      <c r="A624" s="6" t="str">
        <f>HYPERLINK("https://devrant.com/rants/2420953","2420953")</f>
        <v>2420953</v>
      </c>
      <c r="B624" s="7">
        <v>43894.04030092592</v>
      </c>
      <c r="C624" s="8">
        <v>39.0</v>
      </c>
      <c r="D624" s="8">
        <v>7.0</v>
      </c>
      <c r="E624" s="8" t="s">
        <v>1370</v>
      </c>
      <c r="F624" s="8"/>
      <c r="G624" s="9" t="s">
        <v>1371</v>
      </c>
      <c r="H624" s="10" t="s">
        <v>22</v>
      </c>
      <c r="I624" s="8"/>
      <c r="J624" s="8"/>
      <c r="K624" s="8"/>
      <c r="L624" s="8"/>
      <c r="M624" s="8"/>
      <c r="N624" s="8"/>
      <c r="O624" s="8"/>
      <c r="P624" s="11"/>
      <c r="Q624" s="11"/>
      <c r="R624" s="11"/>
      <c r="S624" s="11"/>
      <c r="T624" s="11"/>
    </row>
    <row r="625" ht="15.75" customHeight="1">
      <c r="A625" s="6" t="str">
        <f>HYPERLINK("https://devrant.com/rants/1062101","1062101")</f>
        <v>1062101</v>
      </c>
      <c r="B625" s="7">
        <v>43076.52592592593</v>
      </c>
      <c r="C625" s="8">
        <v>35.0</v>
      </c>
      <c r="D625" s="8">
        <v>5.0</v>
      </c>
      <c r="E625" s="8" t="s">
        <v>1372</v>
      </c>
      <c r="F625" s="8" t="s">
        <v>1373</v>
      </c>
      <c r="G625" s="9" t="s">
        <v>1374</v>
      </c>
      <c r="H625" s="10" t="s">
        <v>22</v>
      </c>
      <c r="I625" s="8"/>
      <c r="J625" s="8"/>
      <c r="K625" s="8"/>
      <c r="L625" s="8"/>
      <c r="M625" s="8"/>
      <c r="N625" s="8"/>
      <c r="O625" s="8"/>
      <c r="P625" s="11"/>
      <c r="Q625" s="11"/>
      <c r="R625" s="11"/>
      <c r="S625" s="11"/>
      <c r="T625" s="11"/>
    </row>
    <row r="626" ht="15.75" customHeight="1">
      <c r="A626" s="6" t="str">
        <f>HYPERLINK("https://devrant.com/rants/1099140","1099140")</f>
        <v>1099140</v>
      </c>
      <c r="B626" s="7">
        <v>43092.09925925926</v>
      </c>
      <c r="C626" s="8">
        <v>30.0</v>
      </c>
      <c r="D626" s="8">
        <v>2.0</v>
      </c>
      <c r="E626" s="8" t="s">
        <v>1375</v>
      </c>
      <c r="F626" s="8" t="s">
        <v>1376</v>
      </c>
      <c r="G626" s="9" t="s">
        <v>1377</v>
      </c>
      <c r="H626" s="10" t="s">
        <v>22</v>
      </c>
      <c r="I626" s="8"/>
      <c r="J626" s="8"/>
      <c r="K626" s="8"/>
      <c r="L626" s="8"/>
      <c r="M626" s="8"/>
      <c r="N626" s="8"/>
      <c r="O626" s="8"/>
      <c r="P626" s="11"/>
      <c r="Q626" s="11"/>
      <c r="R626" s="11"/>
      <c r="S626" s="11"/>
      <c r="T626" s="11"/>
    </row>
    <row r="627" ht="15.75" customHeight="1">
      <c r="A627" s="6" t="str">
        <f>HYPERLINK("https://devrant.com/rants/2413486","2413486")</f>
        <v>2413486</v>
      </c>
      <c r="B627" s="7">
        <v>43886.79719907408</v>
      </c>
      <c r="C627" s="8">
        <v>15.0</v>
      </c>
      <c r="D627" s="8">
        <v>14.0</v>
      </c>
      <c r="E627" s="8" t="s">
        <v>1378</v>
      </c>
      <c r="F627" s="8" t="s">
        <v>1379</v>
      </c>
      <c r="G627" s="9" t="s">
        <v>1380</v>
      </c>
      <c r="H627" s="10" t="s">
        <v>22</v>
      </c>
      <c r="I627" s="8"/>
      <c r="J627" s="8"/>
      <c r="K627" s="8"/>
      <c r="L627" s="8"/>
      <c r="M627" s="8"/>
      <c r="N627" s="8"/>
      <c r="O627" s="8"/>
      <c r="P627" s="11"/>
      <c r="Q627" s="11"/>
      <c r="R627" s="11"/>
      <c r="S627" s="11"/>
      <c r="T627" s="11"/>
    </row>
    <row r="628" ht="15.75" customHeight="1">
      <c r="A628" s="6" t="str">
        <f>HYPERLINK("https://devrant.com/rants/2073957","2073957")</f>
        <v>2073957</v>
      </c>
      <c r="B628" s="7">
        <v>43578.07694444444</v>
      </c>
      <c r="C628" s="8">
        <v>15.0</v>
      </c>
      <c r="D628" s="8">
        <v>17.0</v>
      </c>
      <c r="E628" s="8" t="s">
        <v>1381</v>
      </c>
      <c r="F628" s="8"/>
      <c r="G628" s="9" t="s">
        <v>1382</v>
      </c>
      <c r="H628" s="10" t="s">
        <v>22</v>
      </c>
      <c r="I628" s="8"/>
      <c r="J628" s="8"/>
      <c r="K628" s="8"/>
      <c r="L628" s="8"/>
      <c r="M628" s="8"/>
      <c r="N628" s="8"/>
      <c r="O628" s="8"/>
      <c r="P628" s="11"/>
      <c r="Q628" s="11"/>
      <c r="R628" s="11"/>
      <c r="S628" s="11"/>
      <c r="T628" s="11"/>
    </row>
    <row r="629" ht="15.75" customHeight="1">
      <c r="A629" s="6" t="str">
        <f>HYPERLINK("https://devrant.com/rants/282315","282315")</f>
        <v>282315</v>
      </c>
      <c r="B629" s="7">
        <v>42685.65710648148</v>
      </c>
      <c r="C629" s="8">
        <v>13.0</v>
      </c>
      <c r="D629" s="8">
        <v>0.0</v>
      </c>
      <c r="E629" s="8" t="s">
        <v>1383</v>
      </c>
      <c r="F629" s="8" t="s">
        <v>1384</v>
      </c>
      <c r="G629" s="9" t="s">
        <v>1385</v>
      </c>
      <c r="H629" s="10" t="s">
        <v>22</v>
      </c>
      <c r="I629" s="8"/>
      <c r="J629" s="8"/>
      <c r="K629" s="8"/>
      <c r="L629" s="8"/>
      <c r="M629" s="8"/>
      <c r="N629" s="8"/>
      <c r="O629" s="8"/>
      <c r="P629" s="11"/>
      <c r="Q629" s="11"/>
      <c r="R629" s="11"/>
      <c r="S629" s="11"/>
      <c r="T629" s="11"/>
    </row>
    <row r="630" ht="15.75" customHeight="1">
      <c r="A630" s="6" t="str">
        <f>HYPERLINK("https://devrant.com/rants/2430063","2430063")</f>
        <v>2430063</v>
      </c>
      <c r="B630" s="7">
        <v>43902.67042824074</v>
      </c>
      <c r="C630" s="8">
        <v>10.0</v>
      </c>
      <c r="D630" s="8">
        <v>8.0</v>
      </c>
      <c r="E630" s="8" t="s">
        <v>173</v>
      </c>
      <c r="F630" s="8"/>
      <c r="G630" s="9" t="s">
        <v>174</v>
      </c>
      <c r="H630" s="10" t="s">
        <v>25</v>
      </c>
      <c r="I630" s="10" t="s">
        <v>1386</v>
      </c>
      <c r="J630" s="10" t="s">
        <v>425</v>
      </c>
      <c r="K630" s="10" t="s">
        <v>310</v>
      </c>
      <c r="L630" s="10" t="s">
        <v>84</v>
      </c>
      <c r="M630" s="8"/>
      <c r="N630" s="8"/>
      <c r="O630" s="10" t="s">
        <v>28</v>
      </c>
      <c r="P630" s="13" t="s">
        <v>41</v>
      </c>
      <c r="Q630" s="11"/>
      <c r="R630" s="11"/>
      <c r="S630" s="13" t="s">
        <v>22</v>
      </c>
      <c r="T630" s="11"/>
    </row>
    <row r="631" ht="15.75" customHeight="1">
      <c r="A631" s="6" t="str">
        <f>HYPERLINK("https://devrant.com/rants/277063","277063")</f>
        <v>277063</v>
      </c>
      <c r="B631" s="7">
        <v>42682.35012731481</v>
      </c>
      <c r="C631" s="8">
        <v>9.0</v>
      </c>
      <c r="D631" s="8">
        <v>2.0</v>
      </c>
      <c r="E631" s="8" t="s">
        <v>1387</v>
      </c>
      <c r="F631" s="8" t="s">
        <v>1388</v>
      </c>
      <c r="G631" s="9" t="s">
        <v>1389</v>
      </c>
      <c r="H631" s="10" t="s">
        <v>22</v>
      </c>
      <c r="I631" s="8"/>
      <c r="J631" s="8"/>
      <c r="K631" s="8"/>
      <c r="L631" s="8"/>
      <c r="M631" s="8"/>
      <c r="N631" s="8"/>
      <c r="O631" s="8"/>
      <c r="P631" s="11"/>
      <c r="Q631" s="11"/>
      <c r="R631" s="11"/>
      <c r="S631" s="11"/>
      <c r="T631" s="11"/>
    </row>
    <row r="632" ht="15.75" customHeight="1">
      <c r="A632" s="6" t="str">
        <f>HYPERLINK("https://devrant.com/rants/2009493","2009493")</f>
        <v>2009493</v>
      </c>
      <c r="B632" s="7">
        <v>43523.39758101852</v>
      </c>
      <c r="C632" s="8">
        <v>8.0</v>
      </c>
      <c r="D632" s="8">
        <v>2.0</v>
      </c>
      <c r="E632" s="8" t="s">
        <v>1390</v>
      </c>
      <c r="F632" s="8"/>
      <c r="G632" s="9" t="s">
        <v>1391</v>
      </c>
      <c r="H632" s="10" t="s">
        <v>22</v>
      </c>
      <c r="I632" s="8"/>
      <c r="J632" s="8"/>
      <c r="K632" s="8"/>
      <c r="L632" s="8"/>
      <c r="M632" s="8"/>
      <c r="N632" s="8"/>
      <c r="O632" s="8"/>
      <c r="P632" s="11"/>
      <c r="Q632" s="11"/>
      <c r="R632" s="11"/>
      <c r="S632" s="11"/>
      <c r="T632" s="11"/>
    </row>
    <row r="633" ht="15.75" customHeight="1">
      <c r="A633" s="6" t="str">
        <f>HYPERLINK("https://devrant.com/rants/2402784","2402784")</f>
        <v>2402784</v>
      </c>
      <c r="B633" s="7">
        <v>43875.97126157407</v>
      </c>
      <c r="C633" s="8">
        <v>8.0</v>
      </c>
      <c r="D633" s="8">
        <v>1.0</v>
      </c>
      <c r="E633" s="8" t="s">
        <v>1392</v>
      </c>
      <c r="F633" s="8" t="s">
        <v>1393</v>
      </c>
      <c r="G633" s="9" t="s">
        <v>1394</v>
      </c>
      <c r="H633" s="10" t="s">
        <v>25</v>
      </c>
      <c r="I633" s="10" t="s">
        <v>546</v>
      </c>
      <c r="J633" s="10" t="s">
        <v>425</v>
      </c>
      <c r="K633" s="10" t="s">
        <v>156</v>
      </c>
      <c r="L633" s="8"/>
      <c r="M633" s="8"/>
      <c r="N633" s="8"/>
      <c r="O633" s="10" t="s">
        <v>28</v>
      </c>
      <c r="P633" s="13" t="s">
        <v>41</v>
      </c>
      <c r="Q633" s="11"/>
      <c r="R633" s="11"/>
      <c r="S633" s="13" t="s">
        <v>22</v>
      </c>
      <c r="T633" s="11"/>
    </row>
    <row r="634" ht="15.75" customHeight="1">
      <c r="A634" s="6" t="str">
        <f>HYPERLINK("https://devrant.com/rants/295051","295051")</f>
        <v>295051</v>
      </c>
      <c r="B634" s="7">
        <v>42694.17008101852</v>
      </c>
      <c r="C634" s="8">
        <v>7.0</v>
      </c>
      <c r="D634" s="8">
        <v>7.0</v>
      </c>
      <c r="E634" s="8" t="s">
        <v>328</v>
      </c>
      <c r="F634" s="8"/>
      <c r="G634" s="9" t="s">
        <v>1395</v>
      </c>
      <c r="H634" s="10" t="s">
        <v>22</v>
      </c>
      <c r="I634" s="8"/>
      <c r="J634" s="8"/>
      <c r="K634" s="8"/>
      <c r="L634" s="8"/>
      <c r="M634" s="8"/>
      <c r="N634" s="8"/>
      <c r="O634" s="8"/>
      <c r="P634" s="11"/>
      <c r="Q634" s="11"/>
      <c r="R634" s="11"/>
      <c r="S634" s="11"/>
      <c r="T634" s="11"/>
    </row>
    <row r="635" ht="15.75" customHeight="1">
      <c r="A635" s="6" t="str">
        <f>HYPERLINK("https://devrant.com/rants/2276334","2276334")</f>
        <v>2276334</v>
      </c>
      <c r="B635" s="7">
        <v>43747.51746527778</v>
      </c>
      <c r="C635" s="8">
        <v>7.0</v>
      </c>
      <c r="D635" s="8">
        <v>10.0</v>
      </c>
      <c r="E635" s="8" t="s">
        <v>1396</v>
      </c>
      <c r="F635" s="8"/>
      <c r="G635" s="9" t="s">
        <v>1397</v>
      </c>
      <c r="H635" s="10" t="s">
        <v>22</v>
      </c>
      <c r="I635" s="8"/>
      <c r="J635" s="8"/>
      <c r="K635" s="8"/>
      <c r="L635" s="8"/>
      <c r="M635" s="8"/>
      <c r="N635" s="8"/>
      <c r="O635" s="8"/>
      <c r="P635" s="11"/>
      <c r="Q635" s="11"/>
      <c r="R635" s="11"/>
      <c r="S635" s="11"/>
      <c r="T635" s="11"/>
    </row>
    <row r="636" ht="15.75" customHeight="1">
      <c r="A636" s="6" t="str">
        <f>HYPERLINK("https://devrant.com/rants/2435351","2435351")</f>
        <v>2435351</v>
      </c>
      <c r="B636" s="7">
        <v>43908.22832175926</v>
      </c>
      <c r="C636" s="8">
        <v>6.0</v>
      </c>
      <c r="D636" s="8">
        <v>18.0</v>
      </c>
      <c r="E636" s="8" t="s">
        <v>1398</v>
      </c>
      <c r="F636" s="8"/>
      <c r="G636" s="9" t="s">
        <v>1399</v>
      </c>
      <c r="H636" s="10" t="s">
        <v>25</v>
      </c>
      <c r="I636" s="10" t="s">
        <v>1400</v>
      </c>
      <c r="J636" s="10" t="s">
        <v>98</v>
      </c>
      <c r="K636" s="10" t="s">
        <v>1401</v>
      </c>
      <c r="L636" s="10" t="s">
        <v>82</v>
      </c>
      <c r="M636" s="8"/>
      <c r="N636" s="8"/>
      <c r="O636" s="10" t="s">
        <v>28</v>
      </c>
      <c r="P636" s="13" t="s">
        <v>88</v>
      </c>
      <c r="Q636" s="11"/>
      <c r="R636" s="11"/>
      <c r="S636" s="13" t="s">
        <v>22</v>
      </c>
      <c r="T636" s="11"/>
    </row>
    <row r="637" ht="15.75" customHeight="1">
      <c r="A637" s="6" t="str">
        <f>HYPERLINK("https://devrant.com/rants/2430858","2430858")</f>
        <v>2430858</v>
      </c>
      <c r="B637" s="7">
        <v>43903.5356712963</v>
      </c>
      <c r="C637" s="8">
        <v>6.0</v>
      </c>
      <c r="D637" s="8">
        <v>14.0</v>
      </c>
      <c r="E637" s="8" t="s">
        <v>241</v>
      </c>
      <c r="F637" s="8"/>
      <c r="G637" s="9" t="s">
        <v>242</v>
      </c>
      <c r="H637" s="10" t="s">
        <v>22</v>
      </c>
      <c r="I637" s="8"/>
      <c r="J637" s="8"/>
      <c r="K637" s="8"/>
      <c r="L637" s="8"/>
      <c r="M637" s="8"/>
      <c r="N637" s="8"/>
      <c r="O637" s="8"/>
      <c r="P637" s="11"/>
      <c r="Q637" s="11"/>
      <c r="R637" s="11"/>
      <c r="S637" s="11"/>
      <c r="T637" s="11"/>
    </row>
    <row r="638" ht="15.75" customHeight="1">
      <c r="A638" s="6" t="str">
        <f>HYPERLINK("https://devrant.com/rants/2205708","2205708")</f>
        <v>2205708</v>
      </c>
      <c r="B638" s="7">
        <v>43679.66318287037</v>
      </c>
      <c r="C638" s="8">
        <v>5.0</v>
      </c>
      <c r="D638" s="8">
        <v>0.0</v>
      </c>
      <c r="E638" s="8" t="s">
        <v>1402</v>
      </c>
      <c r="F638" s="8"/>
      <c r="G638" s="9" t="s">
        <v>1403</v>
      </c>
      <c r="H638" s="10" t="s">
        <v>22</v>
      </c>
      <c r="I638" s="8"/>
      <c r="J638" s="8"/>
      <c r="K638" s="8"/>
      <c r="L638" s="8"/>
      <c r="M638" s="8"/>
      <c r="N638" s="8"/>
      <c r="O638" s="8"/>
      <c r="P638" s="11"/>
      <c r="Q638" s="11"/>
      <c r="R638" s="11"/>
      <c r="S638" s="11"/>
      <c r="T638" s="11"/>
    </row>
    <row r="639" ht="15.75" customHeight="1">
      <c r="A639" s="6" t="str">
        <f>HYPERLINK("https://devrant.com/rants/980279","980279")</f>
        <v>980279</v>
      </c>
      <c r="B639" s="7">
        <v>43045.78210648148</v>
      </c>
      <c r="C639" s="8">
        <v>4.0</v>
      </c>
      <c r="D639" s="8">
        <v>3.0</v>
      </c>
      <c r="E639" s="8" t="s">
        <v>377</v>
      </c>
      <c r="F639" s="8"/>
      <c r="G639" s="9" t="s">
        <v>1404</v>
      </c>
      <c r="H639" s="10" t="s">
        <v>22</v>
      </c>
      <c r="I639" s="8"/>
      <c r="J639" s="8"/>
      <c r="K639" s="8"/>
      <c r="L639" s="8"/>
      <c r="M639" s="8"/>
      <c r="N639" s="8"/>
      <c r="O639" s="8"/>
      <c r="P639" s="11"/>
      <c r="Q639" s="11"/>
      <c r="R639" s="11"/>
      <c r="S639" s="11"/>
      <c r="T639" s="11"/>
    </row>
    <row r="640" ht="15.75" customHeight="1">
      <c r="A640" s="6" t="str">
        <f>HYPERLINK("https://devrant.com/rants/2219544","2219544")</f>
        <v>2219544</v>
      </c>
      <c r="B640" s="7">
        <v>43692.21071759259</v>
      </c>
      <c r="C640" s="8">
        <v>4.0</v>
      </c>
      <c r="D640" s="8">
        <v>8.0</v>
      </c>
      <c r="E640" s="8" t="s">
        <v>1405</v>
      </c>
      <c r="F640" s="8"/>
      <c r="G640" s="9" t="s">
        <v>1406</v>
      </c>
      <c r="H640" s="10" t="s">
        <v>22</v>
      </c>
      <c r="I640" s="8"/>
      <c r="J640" s="8"/>
      <c r="K640" s="8"/>
      <c r="L640" s="8"/>
      <c r="M640" s="8"/>
      <c r="N640" s="8"/>
      <c r="O640" s="8"/>
      <c r="P640" s="11"/>
      <c r="Q640" s="11"/>
      <c r="R640" s="11"/>
      <c r="S640" s="11"/>
      <c r="T640" s="11"/>
    </row>
    <row r="641" ht="15.75" customHeight="1">
      <c r="A641" s="6" t="str">
        <f>HYPERLINK("https://devrant.com/rants/2453123","2453123")</f>
        <v>2453123</v>
      </c>
      <c r="B641" s="7">
        <v>43927.46056712963</v>
      </c>
      <c r="C641" s="8">
        <v>2.0</v>
      </c>
      <c r="D641" s="8">
        <v>2.0</v>
      </c>
      <c r="E641" s="8" t="s">
        <v>863</v>
      </c>
      <c r="F641" s="8"/>
      <c r="G641" s="9" t="s">
        <v>864</v>
      </c>
      <c r="H641" s="10" t="s">
        <v>22</v>
      </c>
      <c r="I641" s="8"/>
      <c r="J641" s="8"/>
      <c r="K641" s="8"/>
      <c r="L641" s="8"/>
      <c r="M641" s="8"/>
      <c r="N641" s="8"/>
      <c r="O641" s="8"/>
      <c r="P641" s="11"/>
      <c r="Q641" s="11"/>
      <c r="R641" s="11"/>
      <c r="S641" s="11"/>
      <c r="T641" s="11"/>
    </row>
    <row r="642" ht="15.75" customHeight="1">
      <c r="A642" s="6" t="str">
        <f>HYPERLINK("https://devrant.com/rants/309123","309123")</f>
        <v>309123</v>
      </c>
      <c r="B642" s="7">
        <v>42702.18049768519</v>
      </c>
      <c r="C642" s="8">
        <v>2.0</v>
      </c>
      <c r="D642" s="8">
        <v>0.0</v>
      </c>
      <c r="E642" s="8" t="s">
        <v>1407</v>
      </c>
      <c r="F642" s="8"/>
      <c r="G642" s="9" t="s">
        <v>1408</v>
      </c>
      <c r="H642" s="10" t="s">
        <v>22</v>
      </c>
      <c r="I642" s="8"/>
      <c r="J642" s="8"/>
      <c r="K642" s="8"/>
      <c r="L642" s="8"/>
      <c r="M642" s="8"/>
      <c r="N642" s="8"/>
      <c r="O642" s="8"/>
      <c r="P642" s="11"/>
      <c r="Q642" s="11"/>
      <c r="R642" s="11"/>
      <c r="S642" s="11"/>
      <c r="T642" s="11"/>
    </row>
    <row r="643" ht="15.75" customHeight="1">
      <c r="A643" s="6" t="str">
        <f>HYPERLINK("https://devrant.com/rants/2401463","2401463")</f>
        <v>2401463</v>
      </c>
      <c r="B643" s="7">
        <v>43874.56354166667</v>
      </c>
      <c r="C643" s="8">
        <v>1.0</v>
      </c>
      <c r="D643" s="8">
        <v>23.0</v>
      </c>
      <c r="E643" s="8" t="s">
        <v>1409</v>
      </c>
      <c r="F643" s="8"/>
      <c r="G643" s="9" t="s">
        <v>1410</v>
      </c>
      <c r="H643" s="10" t="s">
        <v>25</v>
      </c>
      <c r="I643" s="10" t="s">
        <v>546</v>
      </c>
      <c r="J643" s="10" t="s">
        <v>1411</v>
      </c>
      <c r="K643" s="10" t="s">
        <v>1412</v>
      </c>
      <c r="L643" s="10" t="s">
        <v>1413</v>
      </c>
      <c r="M643" s="8"/>
      <c r="N643" s="8"/>
      <c r="O643" s="10" t="s">
        <v>28</v>
      </c>
      <c r="P643" s="13" t="s">
        <v>41</v>
      </c>
      <c r="Q643" s="11"/>
      <c r="R643" s="11"/>
      <c r="S643" s="13" t="s">
        <v>22</v>
      </c>
      <c r="T643" s="11"/>
    </row>
    <row r="644" ht="15.75" customHeight="1">
      <c r="A644" s="6" t="str">
        <f>HYPERLINK("https://devrant.com/rants/2308571","2308571")</f>
        <v>2308571</v>
      </c>
      <c r="B644" s="7">
        <v>43781.37510416667</v>
      </c>
      <c r="C644" s="8">
        <v>1.0</v>
      </c>
      <c r="D644" s="8">
        <v>2.0</v>
      </c>
      <c r="E644" s="8" t="s">
        <v>1414</v>
      </c>
      <c r="F644" s="8" t="s">
        <v>1415</v>
      </c>
      <c r="G644" s="9" t="s">
        <v>1416</v>
      </c>
      <c r="H644" s="10" t="s">
        <v>22</v>
      </c>
      <c r="I644" s="8"/>
      <c r="J644" s="8"/>
      <c r="K644" s="8"/>
      <c r="L644" s="8"/>
      <c r="M644" s="8"/>
      <c r="N644" s="8"/>
      <c r="O644" s="8"/>
      <c r="P644" s="11"/>
      <c r="Q644" s="11"/>
      <c r="R644" s="11"/>
      <c r="S644" s="11"/>
      <c r="T644" s="11"/>
    </row>
    <row r="645" ht="15.75" customHeight="1">
      <c r="A645" s="6" t="str">
        <f>HYPERLINK("https://devrant.com/rants/2436871","2436871")</f>
        <v>2436871</v>
      </c>
      <c r="B645" s="7">
        <v>43909.76760416666</v>
      </c>
      <c r="C645" s="8">
        <v>1.0</v>
      </c>
      <c r="D645" s="8">
        <v>3.0</v>
      </c>
      <c r="E645" s="8" t="s">
        <v>1028</v>
      </c>
      <c r="F645" s="8"/>
      <c r="G645" s="9" t="s">
        <v>1029</v>
      </c>
      <c r="H645" s="10" t="s">
        <v>25</v>
      </c>
      <c r="I645" s="10" t="s">
        <v>523</v>
      </c>
      <c r="J645" s="10" t="s">
        <v>734</v>
      </c>
      <c r="K645" s="10" t="s">
        <v>1128</v>
      </c>
      <c r="L645" s="8"/>
      <c r="M645" s="8"/>
      <c r="N645" s="8"/>
      <c r="O645" s="10" t="s">
        <v>28</v>
      </c>
      <c r="P645" s="13" t="s">
        <v>88</v>
      </c>
      <c r="Q645" s="13" t="s">
        <v>40</v>
      </c>
      <c r="R645" s="11"/>
      <c r="S645" s="13" t="s">
        <v>22</v>
      </c>
      <c r="T645" s="11"/>
    </row>
    <row r="646" ht="15.75" customHeight="1">
      <c r="A646" s="6" t="str">
        <f>HYPERLINK("https://devrant.com/rants/2438651","2438651")</f>
        <v>2438651</v>
      </c>
      <c r="B646" s="7">
        <v>43911.79548611111</v>
      </c>
      <c r="C646" s="8">
        <v>5.0</v>
      </c>
      <c r="D646" s="8">
        <v>8.0</v>
      </c>
      <c r="E646" s="8" t="s">
        <v>261</v>
      </c>
      <c r="F646" s="8"/>
      <c r="G646" s="9" t="s">
        <v>262</v>
      </c>
      <c r="H646" s="10" t="s">
        <v>25</v>
      </c>
      <c r="I646" s="10" t="s">
        <v>1400</v>
      </c>
      <c r="J646" s="10" t="s">
        <v>38</v>
      </c>
      <c r="K646" s="10" t="s">
        <v>82</v>
      </c>
      <c r="L646" s="10" t="s">
        <v>1417</v>
      </c>
      <c r="M646" s="10" t="s">
        <v>596</v>
      </c>
      <c r="N646" s="8"/>
      <c r="O646" s="10" t="s">
        <v>28</v>
      </c>
      <c r="P646" s="13" t="s">
        <v>88</v>
      </c>
      <c r="Q646" s="11"/>
      <c r="R646" s="11"/>
      <c r="S646" s="13" t="s">
        <v>22</v>
      </c>
      <c r="T646" s="11"/>
    </row>
    <row r="647" ht="15.75" customHeight="1">
      <c r="A647" s="6" t="str">
        <f>HYPERLINK("https://devrant.com/rants/2433822","2433822")</f>
        <v>2433822</v>
      </c>
      <c r="B647" s="7">
        <v>43907.06809027777</v>
      </c>
      <c r="C647" s="8">
        <v>4.0</v>
      </c>
      <c r="D647" s="8">
        <v>0.0</v>
      </c>
      <c r="E647" s="8" t="s">
        <v>639</v>
      </c>
      <c r="F647" s="8"/>
      <c r="G647" s="9" t="s">
        <v>640</v>
      </c>
      <c r="H647" s="10" t="s">
        <v>25</v>
      </c>
      <c r="I647" s="10" t="s">
        <v>38</v>
      </c>
      <c r="J647" s="10" t="s">
        <v>1418</v>
      </c>
      <c r="K647" s="10" t="s">
        <v>65</v>
      </c>
      <c r="L647" s="10" t="s">
        <v>1401</v>
      </c>
      <c r="M647" s="8"/>
      <c r="N647" s="8"/>
      <c r="O647" s="10" t="s">
        <v>60</v>
      </c>
      <c r="P647" s="13" t="s">
        <v>61</v>
      </c>
      <c r="Q647" s="11"/>
      <c r="R647" s="11"/>
      <c r="S647" s="13" t="s">
        <v>22</v>
      </c>
      <c r="T647" s="11"/>
    </row>
    <row r="648" ht="15.75" customHeight="1">
      <c r="A648" s="6" t="str">
        <f>HYPERLINK("https://devrant.com/rants/281278","281278")</f>
        <v>281278</v>
      </c>
      <c r="B648" s="7">
        <v>42685.08306712963</v>
      </c>
      <c r="C648" s="8">
        <v>401.0</v>
      </c>
      <c r="D648" s="8">
        <v>4.0</v>
      </c>
      <c r="E648" s="8" t="s">
        <v>1419</v>
      </c>
      <c r="F648" s="8" t="s">
        <v>1420</v>
      </c>
      <c r="G648" s="9" t="s">
        <v>1421</v>
      </c>
      <c r="H648" s="10" t="s">
        <v>22</v>
      </c>
      <c r="I648" s="8"/>
      <c r="J648" s="8"/>
      <c r="K648" s="8"/>
      <c r="L648" s="8"/>
      <c r="M648" s="8"/>
      <c r="N648" s="8"/>
      <c r="O648" s="8"/>
      <c r="P648" s="11"/>
      <c r="Q648" s="11"/>
      <c r="R648" s="11"/>
      <c r="S648" s="11"/>
      <c r="T648" s="11"/>
    </row>
    <row r="649" ht="15.75" customHeight="1">
      <c r="A649" s="6" t="str">
        <f>HYPERLINK("https://devrant.com/rants/1078627","1078627")</f>
        <v>1078627</v>
      </c>
      <c r="B649" s="7">
        <v>43083.18563657408</v>
      </c>
      <c r="C649" s="8">
        <v>376.0</v>
      </c>
      <c r="D649" s="8">
        <v>7.0</v>
      </c>
      <c r="E649" s="8" t="s">
        <v>1422</v>
      </c>
      <c r="F649" s="8" t="s">
        <v>1423</v>
      </c>
      <c r="G649" s="9" t="s">
        <v>1424</v>
      </c>
      <c r="H649" s="10" t="s">
        <v>22</v>
      </c>
      <c r="I649" s="8"/>
      <c r="J649" s="8"/>
      <c r="K649" s="8"/>
      <c r="L649" s="8"/>
      <c r="M649" s="8"/>
      <c r="N649" s="8"/>
      <c r="O649" s="8"/>
      <c r="P649" s="11"/>
      <c r="Q649" s="11"/>
      <c r="R649" s="11"/>
      <c r="S649" s="11"/>
      <c r="T649" s="11"/>
    </row>
    <row r="650" ht="15.75" customHeight="1">
      <c r="A650" s="6" t="str">
        <f>HYPERLINK("https://devrant.com/rants/2045920","2045920")</f>
        <v>2045920</v>
      </c>
      <c r="B650" s="7">
        <v>43553.58385416667</v>
      </c>
      <c r="C650" s="8">
        <v>249.0</v>
      </c>
      <c r="D650" s="8">
        <v>14.0</v>
      </c>
      <c r="E650" s="8" t="s">
        <v>1425</v>
      </c>
      <c r="F650" s="8"/>
      <c r="G650" s="9" t="s">
        <v>1426</v>
      </c>
      <c r="H650" s="10" t="s">
        <v>22</v>
      </c>
      <c r="I650" s="8"/>
      <c r="J650" s="8"/>
      <c r="K650" s="8"/>
      <c r="L650" s="8"/>
      <c r="M650" s="8"/>
      <c r="N650" s="8"/>
      <c r="O650" s="8"/>
      <c r="P650" s="11"/>
      <c r="Q650" s="11"/>
      <c r="R650" s="11"/>
      <c r="S650" s="11"/>
      <c r="T650" s="11"/>
    </row>
    <row r="651" ht="15.75" customHeight="1">
      <c r="A651" s="6" t="str">
        <f>HYPERLINK("https://devrant.com/rants/2066255","2066255")</f>
        <v>2066255</v>
      </c>
      <c r="B651" s="7">
        <v>43571.24457175926</v>
      </c>
      <c r="C651" s="8">
        <v>186.0</v>
      </c>
      <c r="D651" s="8">
        <v>21.0</v>
      </c>
      <c r="E651" s="8" t="s">
        <v>1427</v>
      </c>
      <c r="F651" s="8" t="s">
        <v>1428</v>
      </c>
      <c r="G651" s="9" t="s">
        <v>1429</v>
      </c>
      <c r="H651" s="10" t="s">
        <v>22</v>
      </c>
      <c r="I651" s="8"/>
      <c r="J651" s="8"/>
      <c r="K651" s="8"/>
      <c r="L651" s="8"/>
      <c r="M651" s="8"/>
      <c r="N651" s="8"/>
      <c r="O651" s="8"/>
      <c r="P651" s="11"/>
      <c r="Q651" s="11"/>
      <c r="R651" s="11"/>
      <c r="S651" s="11"/>
      <c r="T651" s="11"/>
    </row>
    <row r="652" ht="15.75" customHeight="1">
      <c r="A652" s="6" t="str">
        <f>HYPERLINK("https://devrant.com/rants/268253","268253")</f>
        <v>268253</v>
      </c>
      <c r="B652" s="7">
        <v>42677.16440972222</v>
      </c>
      <c r="C652" s="8">
        <v>164.0</v>
      </c>
      <c r="D652" s="8">
        <v>6.0</v>
      </c>
      <c r="E652" s="8" t="s">
        <v>1430</v>
      </c>
      <c r="F652" s="8" t="s">
        <v>1431</v>
      </c>
      <c r="G652" s="9" t="s">
        <v>1432</v>
      </c>
      <c r="H652" s="10" t="s">
        <v>22</v>
      </c>
      <c r="I652" s="8"/>
      <c r="J652" s="8"/>
      <c r="K652" s="8"/>
      <c r="L652" s="8"/>
      <c r="M652" s="8"/>
      <c r="N652" s="8"/>
      <c r="O652" s="8"/>
      <c r="P652" s="11"/>
      <c r="Q652" s="11"/>
      <c r="R652" s="11"/>
      <c r="S652" s="11"/>
      <c r="T652" s="11"/>
    </row>
    <row r="653" ht="15.75" customHeight="1">
      <c r="A653" s="6" t="str">
        <f>HYPERLINK("https://devrant.com/rants/1862346","1862346")</f>
        <v>1862346</v>
      </c>
      <c r="B653" s="7">
        <v>43409.44087962963</v>
      </c>
      <c r="C653" s="8">
        <v>135.0</v>
      </c>
      <c r="D653" s="8">
        <v>6.0</v>
      </c>
      <c r="E653" s="8" t="s">
        <v>26</v>
      </c>
      <c r="F653" s="8" t="s">
        <v>1433</v>
      </c>
      <c r="G653" s="9" t="s">
        <v>1434</v>
      </c>
      <c r="H653" s="10" t="s">
        <v>22</v>
      </c>
      <c r="I653" s="8"/>
      <c r="J653" s="8"/>
      <c r="K653" s="8"/>
      <c r="L653" s="8"/>
      <c r="M653" s="8"/>
      <c r="N653" s="8"/>
      <c r="O653" s="8"/>
      <c r="P653" s="11"/>
      <c r="Q653" s="11"/>
      <c r="R653" s="11"/>
      <c r="S653" s="11"/>
      <c r="T653" s="11"/>
    </row>
    <row r="654" ht="15.75" customHeight="1">
      <c r="A654" s="6" t="str">
        <f>HYPERLINK("https://devrant.com/rants/982014","982014")</f>
        <v>982014</v>
      </c>
      <c r="B654" s="7">
        <v>43046.49908564815</v>
      </c>
      <c r="C654" s="8">
        <v>123.0</v>
      </c>
      <c r="D654" s="8">
        <v>15.0</v>
      </c>
      <c r="E654" s="8" t="s">
        <v>1435</v>
      </c>
      <c r="F654" s="8"/>
      <c r="G654" s="9" t="s">
        <v>1436</v>
      </c>
      <c r="H654" s="10" t="s">
        <v>22</v>
      </c>
      <c r="I654" s="8"/>
      <c r="J654" s="8"/>
      <c r="K654" s="8"/>
      <c r="L654" s="8"/>
      <c r="M654" s="8"/>
      <c r="N654" s="8"/>
      <c r="O654" s="8"/>
      <c r="P654" s="11"/>
      <c r="Q654" s="11"/>
      <c r="R654" s="11"/>
      <c r="S654" s="11"/>
      <c r="T654" s="11"/>
    </row>
    <row r="655" ht="15.75" customHeight="1">
      <c r="A655" s="6" t="str">
        <f>HYPERLINK("https://devrant.com/rants/2104168","2104168")</f>
        <v>2104168</v>
      </c>
      <c r="B655" s="7">
        <v>43601.26127314815</v>
      </c>
      <c r="C655" s="8">
        <v>110.0</v>
      </c>
      <c r="D655" s="8">
        <v>8.0</v>
      </c>
      <c r="E655" s="8" t="s">
        <v>1437</v>
      </c>
      <c r="F655" s="8" t="s">
        <v>1438</v>
      </c>
      <c r="G655" s="9" t="s">
        <v>1439</v>
      </c>
      <c r="H655" s="10" t="s">
        <v>22</v>
      </c>
      <c r="I655" s="8"/>
      <c r="J655" s="8"/>
      <c r="K655" s="8"/>
      <c r="L655" s="8"/>
      <c r="M655" s="8"/>
      <c r="N655" s="8"/>
      <c r="O655" s="8"/>
      <c r="P655" s="11"/>
      <c r="Q655" s="11"/>
      <c r="R655" s="11"/>
      <c r="S655" s="11"/>
      <c r="T655" s="11"/>
    </row>
    <row r="656" ht="15.75" customHeight="1">
      <c r="A656" s="6" t="str">
        <f>HYPERLINK("https://devrant.com/rants/1031519","1031519")</f>
        <v>1031519</v>
      </c>
      <c r="B656" s="7">
        <v>43064.6325</v>
      </c>
      <c r="C656" s="8">
        <v>97.0</v>
      </c>
      <c r="D656" s="8">
        <v>16.0</v>
      </c>
      <c r="E656" s="8" t="s">
        <v>1440</v>
      </c>
      <c r="F656" s="8"/>
      <c r="G656" s="9" t="s">
        <v>1441</v>
      </c>
      <c r="H656" s="10" t="s">
        <v>22</v>
      </c>
      <c r="I656" s="8"/>
      <c r="J656" s="8"/>
      <c r="K656" s="8"/>
      <c r="L656" s="8"/>
      <c r="M656" s="8"/>
      <c r="N656" s="8"/>
      <c r="O656" s="8"/>
      <c r="P656" s="11"/>
      <c r="Q656" s="11"/>
      <c r="R656" s="11"/>
      <c r="S656" s="11"/>
      <c r="T656" s="11"/>
    </row>
    <row r="657" ht="15.75" customHeight="1">
      <c r="A657" s="6" t="str">
        <f>HYPERLINK("https://devrant.com/rants/2056095","2056095")</f>
        <v>2056095</v>
      </c>
      <c r="B657" s="7">
        <v>43562.10122685185</v>
      </c>
      <c r="C657" s="8">
        <v>91.0</v>
      </c>
      <c r="D657" s="8">
        <v>5.0</v>
      </c>
      <c r="E657" s="8" t="s">
        <v>1442</v>
      </c>
      <c r="F657" s="8" t="s">
        <v>1443</v>
      </c>
      <c r="G657" s="9" t="s">
        <v>1444</v>
      </c>
      <c r="H657" s="10" t="s">
        <v>22</v>
      </c>
      <c r="I657" s="8"/>
      <c r="J657" s="8"/>
      <c r="K657" s="8"/>
      <c r="L657" s="8"/>
      <c r="M657" s="8"/>
      <c r="N657" s="8"/>
      <c r="O657" s="8"/>
      <c r="P657" s="11"/>
      <c r="Q657" s="11"/>
      <c r="R657" s="11"/>
      <c r="S657" s="11"/>
      <c r="T657" s="11"/>
    </row>
    <row r="658" ht="15.75" customHeight="1">
      <c r="A658" s="6" t="str">
        <f>HYPERLINK("https://devrant.com/rants/305734","305734")</f>
        <v>305734</v>
      </c>
      <c r="B658" s="7">
        <v>42700.17592592593</v>
      </c>
      <c r="C658" s="8">
        <v>91.0</v>
      </c>
      <c r="D658" s="8">
        <v>10.0</v>
      </c>
      <c r="E658" s="8" t="s">
        <v>328</v>
      </c>
      <c r="F658" s="8" t="s">
        <v>1445</v>
      </c>
      <c r="G658" s="9" t="s">
        <v>1446</v>
      </c>
      <c r="H658" s="10" t="s">
        <v>22</v>
      </c>
      <c r="I658" s="8"/>
      <c r="J658" s="8"/>
      <c r="K658" s="8"/>
      <c r="L658" s="8"/>
      <c r="M658" s="8"/>
      <c r="N658" s="8"/>
      <c r="O658" s="8"/>
      <c r="P658" s="11"/>
      <c r="Q658" s="11"/>
      <c r="R658" s="11"/>
      <c r="S658" s="11"/>
      <c r="T658" s="11"/>
    </row>
    <row r="659" ht="15.75" customHeight="1">
      <c r="A659" s="6" t="str">
        <f>HYPERLINK("https://devrant.com/rants/1993267","1993267")</f>
        <v>1993267</v>
      </c>
      <c r="B659" s="7">
        <v>43508.45420138889</v>
      </c>
      <c r="C659" s="8">
        <v>88.0</v>
      </c>
      <c r="D659" s="8">
        <v>3.0</v>
      </c>
      <c r="E659" s="8" t="s">
        <v>26</v>
      </c>
      <c r="F659" s="8" t="s">
        <v>1447</v>
      </c>
      <c r="G659" s="9" t="s">
        <v>1448</v>
      </c>
      <c r="H659" s="10" t="s">
        <v>22</v>
      </c>
      <c r="I659" s="8"/>
      <c r="J659" s="8"/>
      <c r="K659" s="8"/>
      <c r="L659" s="8"/>
      <c r="M659" s="8"/>
      <c r="N659" s="8"/>
      <c r="O659" s="8"/>
      <c r="P659" s="11"/>
      <c r="Q659" s="11"/>
      <c r="R659" s="11"/>
      <c r="S659" s="11"/>
      <c r="T659" s="11"/>
    </row>
    <row r="660" ht="15.75" customHeight="1">
      <c r="A660" s="6" t="str">
        <f>HYPERLINK("https://devrant.com/rants/2263252","2263252")</f>
        <v>2263252</v>
      </c>
      <c r="B660" s="7">
        <v>43733.73357638889</v>
      </c>
      <c r="C660" s="8">
        <v>73.0</v>
      </c>
      <c r="D660" s="8">
        <v>13.0</v>
      </c>
      <c r="E660" s="8" t="s">
        <v>1449</v>
      </c>
      <c r="F660" s="8"/>
      <c r="G660" s="9" t="s">
        <v>1450</v>
      </c>
      <c r="H660" s="10" t="s">
        <v>22</v>
      </c>
      <c r="I660" s="8"/>
      <c r="J660" s="8"/>
      <c r="K660" s="8"/>
      <c r="L660" s="8"/>
      <c r="M660" s="8"/>
      <c r="N660" s="8"/>
      <c r="O660" s="8"/>
      <c r="P660" s="11"/>
      <c r="Q660" s="11"/>
      <c r="R660" s="11"/>
      <c r="S660" s="11"/>
      <c r="T660" s="11"/>
    </row>
    <row r="661" ht="15.75" customHeight="1">
      <c r="A661" s="6" t="str">
        <f>HYPERLINK("https://devrant.com/rants/360242","360242")</f>
        <v>360242</v>
      </c>
      <c r="B661" s="7">
        <v>42734.47372685185</v>
      </c>
      <c r="C661" s="8">
        <v>70.0</v>
      </c>
      <c r="D661" s="8">
        <v>7.0</v>
      </c>
      <c r="E661" s="8" t="s">
        <v>328</v>
      </c>
      <c r="F661" s="8"/>
      <c r="G661" s="9" t="s">
        <v>1451</v>
      </c>
      <c r="H661" s="10" t="s">
        <v>22</v>
      </c>
      <c r="I661" s="8"/>
      <c r="J661" s="8"/>
      <c r="K661" s="8"/>
      <c r="L661" s="8"/>
      <c r="M661" s="8"/>
      <c r="N661" s="8"/>
      <c r="O661" s="8"/>
      <c r="P661" s="11"/>
      <c r="Q661" s="11"/>
      <c r="R661" s="11"/>
      <c r="S661" s="11"/>
      <c r="T661" s="11"/>
    </row>
    <row r="662" ht="15.75" customHeight="1">
      <c r="A662" s="6" t="str">
        <f>HYPERLINK("https://devrant.com/rants/2452432","2452432")</f>
        <v>2452432</v>
      </c>
      <c r="B662" s="7">
        <v>43926.78626157407</v>
      </c>
      <c r="C662" s="8">
        <v>66.0</v>
      </c>
      <c r="D662" s="8">
        <v>7.0</v>
      </c>
      <c r="E662" s="8" t="s">
        <v>30</v>
      </c>
      <c r="F662" s="8"/>
      <c r="G662" s="9" t="s">
        <v>31</v>
      </c>
      <c r="H662" s="10" t="s">
        <v>25</v>
      </c>
      <c r="I662" s="10" t="s">
        <v>34</v>
      </c>
      <c r="J662" s="10" t="s">
        <v>38</v>
      </c>
      <c r="K662" s="8"/>
      <c r="L662" s="8"/>
      <c r="M662" s="8"/>
      <c r="N662" s="8"/>
      <c r="O662" s="10" t="s">
        <v>28</v>
      </c>
      <c r="P662" s="13" t="s">
        <v>29</v>
      </c>
      <c r="Q662" s="11"/>
      <c r="R662" s="11"/>
      <c r="S662" s="13" t="s">
        <v>22</v>
      </c>
      <c r="T662" s="11"/>
    </row>
    <row r="663" ht="15.75" customHeight="1">
      <c r="A663" s="6" t="str">
        <f>HYPERLINK("https://devrant.com/rants/350867","350867")</f>
        <v>350867</v>
      </c>
      <c r="B663" s="7">
        <v>42727.74429398148</v>
      </c>
      <c r="C663" s="8">
        <v>63.0</v>
      </c>
      <c r="D663" s="8">
        <v>4.0</v>
      </c>
      <c r="E663" s="8" t="s">
        <v>1452</v>
      </c>
      <c r="F663" s="8"/>
      <c r="G663" s="9" t="s">
        <v>1453</v>
      </c>
      <c r="H663" s="10" t="s">
        <v>22</v>
      </c>
      <c r="I663" s="8"/>
      <c r="J663" s="8"/>
      <c r="K663" s="8"/>
      <c r="L663" s="8"/>
      <c r="M663" s="8"/>
      <c r="N663" s="8"/>
      <c r="O663" s="8"/>
      <c r="P663" s="11"/>
      <c r="Q663" s="11"/>
      <c r="R663" s="11"/>
      <c r="S663" s="11"/>
      <c r="T663" s="11"/>
    </row>
    <row r="664" ht="15.75" customHeight="1">
      <c r="A664" s="6" t="str">
        <f>HYPERLINK("https://devrant.com/rants/2012636","2012636")</f>
        <v>2012636</v>
      </c>
      <c r="B664" s="7">
        <v>43525.74596064815</v>
      </c>
      <c r="C664" s="8">
        <v>51.0</v>
      </c>
      <c r="D664" s="8">
        <v>8.0</v>
      </c>
      <c r="E664" s="8" t="s">
        <v>1454</v>
      </c>
      <c r="F664" s="8" t="s">
        <v>1455</v>
      </c>
      <c r="G664" s="9" t="s">
        <v>1456</v>
      </c>
      <c r="H664" s="10" t="s">
        <v>22</v>
      </c>
      <c r="I664" s="8"/>
      <c r="J664" s="8"/>
      <c r="K664" s="8"/>
      <c r="L664" s="8"/>
      <c r="M664" s="8"/>
      <c r="N664" s="8"/>
      <c r="O664" s="8"/>
      <c r="P664" s="11"/>
      <c r="Q664" s="11"/>
      <c r="R664" s="11"/>
      <c r="S664" s="11"/>
      <c r="T664" s="11"/>
    </row>
    <row r="665" ht="15.75" customHeight="1">
      <c r="A665" s="6" t="str">
        <f>HYPERLINK("https://devrant.com/rants/2388796","2388796")</f>
        <v>2388796</v>
      </c>
      <c r="B665" s="7">
        <v>43862.59054398148</v>
      </c>
      <c r="C665" s="8">
        <v>50.0</v>
      </c>
      <c r="D665" s="8">
        <v>5.0</v>
      </c>
      <c r="E665" s="8" t="s">
        <v>42</v>
      </c>
      <c r="F665" s="8" t="s">
        <v>43</v>
      </c>
      <c r="G665" s="9" t="s">
        <v>44</v>
      </c>
      <c r="H665" s="10" t="s">
        <v>25</v>
      </c>
      <c r="I665" s="10" t="s">
        <v>26</v>
      </c>
      <c r="J665" s="10" t="s">
        <v>45</v>
      </c>
      <c r="K665" s="8"/>
      <c r="L665" s="8"/>
      <c r="M665" s="8"/>
      <c r="N665" s="8"/>
      <c r="O665" s="10" t="s">
        <v>46</v>
      </c>
      <c r="P665" s="11"/>
      <c r="Q665" s="11"/>
      <c r="R665" s="11"/>
      <c r="S665" s="13" t="s">
        <v>25</v>
      </c>
      <c r="T665" s="11"/>
    </row>
    <row r="666" ht="15.75" customHeight="1">
      <c r="A666" s="6" t="str">
        <f>HYPERLINK("https://devrant.com/rants/352645","352645")</f>
        <v>352645</v>
      </c>
      <c r="B666" s="7">
        <v>42729.24652777778</v>
      </c>
      <c r="C666" s="8">
        <v>40.0</v>
      </c>
      <c r="D666" s="8">
        <v>0.0</v>
      </c>
      <c r="E666" s="8" t="s">
        <v>328</v>
      </c>
      <c r="F666" s="8" t="s">
        <v>1457</v>
      </c>
      <c r="G666" s="9" t="s">
        <v>1458</v>
      </c>
      <c r="H666" s="10" t="s">
        <v>22</v>
      </c>
      <c r="I666" s="8"/>
      <c r="J666" s="8"/>
      <c r="K666" s="8"/>
      <c r="L666" s="8"/>
      <c r="M666" s="8"/>
      <c r="N666" s="8"/>
      <c r="O666" s="8"/>
      <c r="P666" s="11"/>
      <c r="Q666" s="11"/>
      <c r="R666" s="11"/>
      <c r="S666" s="11"/>
      <c r="T666" s="11"/>
    </row>
    <row r="667" ht="15.75" customHeight="1">
      <c r="A667" s="6" t="str">
        <f>HYPERLINK("https://devrant.com/rants/1969602","1969602")</f>
        <v>1969602</v>
      </c>
      <c r="B667" s="7">
        <v>43487.93413194444</v>
      </c>
      <c r="C667" s="8">
        <v>40.0</v>
      </c>
      <c r="D667" s="8">
        <v>7.0</v>
      </c>
      <c r="E667" s="8" t="s">
        <v>1459</v>
      </c>
      <c r="F667" s="8" t="s">
        <v>1460</v>
      </c>
      <c r="G667" s="9" t="s">
        <v>1461</v>
      </c>
      <c r="H667" s="10" t="s">
        <v>22</v>
      </c>
      <c r="I667" s="8"/>
      <c r="J667" s="8"/>
      <c r="K667" s="8"/>
      <c r="L667" s="8"/>
      <c r="M667" s="8"/>
      <c r="N667" s="8"/>
      <c r="O667" s="8"/>
      <c r="P667" s="11"/>
      <c r="Q667" s="11"/>
      <c r="R667" s="11"/>
      <c r="S667" s="11"/>
      <c r="T667" s="11"/>
    </row>
    <row r="668" ht="15.75" customHeight="1">
      <c r="A668" s="6" t="str">
        <f>HYPERLINK("https://devrant.com/rants/2454690","2454690")</f>
        <v>2454690</v>
      </c>
      <c r="B668" s="7">
        <v>43929.12741898148</v>
      </c>
      <c r="C668" s="8">
        <v>39.0</v>
      </c>
      <c r="D668" s="8">
        <v>7.0</v>
      </c>
      <c r="E668" s="8" t="s">
        <v>35</v>
      </c>
      <c r="F668" s="8"/>
      <c r="G668" s="9" t="s">
        <v>1462</v>
      </c>
      <c r="H668" s="10" t="s">
        <v>25</v>
      </c>
      <c r="I668" s="10" t="s">
        <v>425</v>
      </c>
      <c r="J668" s="10" t="s">
        <v>540</v>
      </c>
      <c r="K668" s="10" t="s">
        <v>595</v>
      </c>
      <c r="L668" s="10" t="s">
        <v>1463</v>
      </c>
      <c r="M668" s="10" t="s">
        <v>1267</v>
      </c>
      <c r="N668" s="10" t="s">
        <v>38</v>
      </c>
      <c r="O668" s="10" t="s">
        <v>46</v>
      </c>
      <c r="P668" s="11"/>
      <c r="Q668" s="11"/>
      <c r="R668" s="11"/>
      <c r="S668" s="13" t="s">
        <v>22</v>
      </c>
      <c r="T668" s="11"/>
    </row>
    <row r="669" ht="15.75" customHeight="1">
      <c r="A669" s="6" t="str">
        <f>HYPERLINK("https://devrant.com/rants/2423867","2423867")</f>
        <v>2423867</v>
      </c>
      <c r="B669" s="7">
        <v>43895.43023148148</v>
      </c>
      <c r="C669" s="8">
        <v>36.0</v>
      </c>
      <c r="D669" s="8">
        <v>1.0</v>
      </c>
      <c r="E669" s="8" t="s">
        <v>70</v>
      </c>
      <c r="F669" s="8" t="s">
        <v>71</v>
      </c>
      <c r="G669" s="9" t="s">
        <v>72</v>
      </c>
      <c r="H669" s="10" t="s">
        <v>25</v>
      </c>
      <c r="I669" s="10" t="s">
        <v>26</v>
      </c>
      <c r="J669" s="10" t="s">
        <v>1464</v>
      </c>
      <c r="K669" s="8"/>
      <c r="L669" s="8"/>
      <c r="M669" s="8"/>
      <c r="N669" s="8"/>
      <c r="O669" s="10" t="s">
        <v>46</v>
      </c>
      <c r="P669" s="11"/>
      <c r="Q669" s="11"/>
      <c r="R669" s="11"/>
      <c r="S669" s="13" t="s">
        <v>25</v>
      </c>
      <c r="T669" s="11"/>
    </row>
    <row r="670" ht="15.75" customHeight="1">
      <c r="A670" s="6" t="str">
        <f>HYPERLINK("https://devrant.com/rants/2215691","2215691")</f>
        <v>2215691</v>
      </c>
      <c r="B670" s="7">
        <v>43688.90003472222</v>
      </c>
      <c r="C670" s="8">
        <v>36.0</v>
      </c>
      <c r="D670" s="8">
        <v>7.0</v>
      </c>
      <c r="E670" s="8" t="s">
        <v>26</v>
      </c>
      <c r="F670" s="8" t="s">
        <v>1465</v>
      </c>
      <c r="G670" s="9" t="s">
        <v>1466</v>
      </c>
      <c r="H670" s="10" t="s">
        <v>22</v>
      </c>
      <c r="I670" s="8"/>
      <c r="J670" s="8"/>
      <c r="K670" s="8"/>
      <c r="L670" s="8"/>
      <c r="M670" s="8"/>
      <c r="N670" s="8"/>
      <c r="O670" s="8"/>
      <c r="P670" s="11"/>
      <c r="Q670" s="11"/>
      <c r="R670" s="11"/>
      <c r="S670" s="11"/>
      <c r="T670" s="11"/>
    </row>
    <row r="671" ht="15.75" customHeight="1">
      <c r="A671" s="6" t="str">
        <f>HYPERLINK("https://devrant.com/rants/1875067","1875067")</f>
        <v>1875067</v>
      </c>
      <c r="B671" s="7">
        <v>43418.21280092592</v>
      </c>
      <c r="C671" s="8">
        <v>35.0</v>
      </c>
      <c r="D671" s="8">
        <v>17.0</v>
      </c>
      <c r="E671" s="8" t="s">
        <v>1467</v>
      </c>
      <c r="F671" s="8"/>
      <c r="G671" s="9" t="s">
        <v>1468</v>
      </c>
      <c r="H671" s="10" t="s">
        <v>22</v>
      </c>
      <c r="I671" s="8"/>
      <c r="J671" s="8"/>
      <c r="K671" s="8"/>
      <c r="L671" s="8"/>
      <c r="M671" s="8"/>
      <c r="N671" s="8"/>
      <c r="O671" s="8"/>
      <c r="P671" s="11"/>
      <c r="Q671" s="11"/>
      <c r="R671" s="11"/>
      <c r="S671" s="11"/>
      <c r="T671" s="11"/>
    </row>
    <row r="672" ht="15.75" customHeight="1">
      <c r="A672" s="6" t="str">
        <f>HYPERLINK("https://devrant.com/rants/2082798","2082798")</f>
        <v>2082798</v>
      </c>
      <c r="B672" s="7">
        <v>43585.06866898148</v>
      </c>
      <c r="C672" s="8">
        <v>33.0</v>
      </c>
      <c r="D672" s="8">
        <v>29.0</v>
      </c>
      <c r="E672" s="8" t="s">
        <v>1469</v>
      </c>
      <c r="F672" s="8"/>
      <c r="G672" s="9" t="s">
        <v>1470</v>
      </c>
      <c r="H672" s="10" t="s">
        <v>22</v>
      </c>
      <c r="I672" s="8"/>
      <c r="J672" s="8"/>
      <c r="K672" s="8"/>
      <c r="L672" s="8"/>
      <c r="M672" s="8"/>
      <c r="N672" s="8"/>
      <c r="O672" s="8"/>
      <c r="P672" s="11"/>
      <c r="Q672" s="11"/>
      <c r="R672" s="11"/>
      <c r="S672" s="11"/>
      <c r="T672" s="11"/>
    </row>
    <row r="673" ht="15.75" customHeight="1">
      <c r="A673" s="6" t="str">
        <f>HYPERLINK("https://devrant.com/rants/1926928","1926928")</f>
        <v>1926928</v>
      </c>
      <c r="B673" s="7">
        <v>43452.84431712963</v>
      </c>
      <c r="C673" s="8">
        <v>32.0</v>
      </c>
      <c r="D673" s="8">
        <v>2.0</v>
      </c>
      <c r="E673" s="8" t="s">
        <v>1471</v>
      </c>
      <c r="F673" s="8" t="s">
        <v>1472</v>
      </c>
      <c r="G673" s="9" t="s">
        <v>1473</v>
      </c>
      <c r="H673" s="10" t="s">
        <v>22</v>
      </c>
      <c r="I673" s="8"/>
      <c r="J673" s="8"/>
      <c r="K673" s="8"/>
      <c r="L673" s="8"/>
      <c r="M673" s="8"/>
      <c r="N673" s="8"/>
      <c r="O673" s="8"/>
      <c r="P673" s="11"/>
      <c r="Q673" s="11"/>
      <c r="R673" s="11"/>
      <c r="S673" s="11"/>
      <c r="T673" s="11"/>
    </row>
    <row r="674" ht="15.75" customHeight="1">
      <c r="A674" s="6" t="str">
        <f>HYPERLINK("https://devrant.com/rants/2222346","2222346")</f>
        <v>2222346</v>
      </c>
      <c r="B674" s="7">
        <v>43694.62584490741</v>
      </c>
      <c r="C674" s="8">
        <v>29.0</v>
      </c>
      <c r="D674" s="8">
        <v>8.0</v>
      </c>
      <c r="E674" s="8" t="s">
        <v>1474</v>
      </c>
      <c r="F674" s="8" t="s">
        <v>1475</v>
      </c>
      <c r="G674" s="9" t="s">
        <v>1476</v>
      </c>
      <c r="H674" s="10" t="s">
        <v>22</v>
      </c>
      <c r="I674" s="8"/>
      <c r="J674" s="8"/>
      <c r="K674" s="8"/>
      <c r="L674" s="8"/>
      <c r="M674" s="8"/>
      <c r="N674" s="8"/>
      <c r="O674" s="8"/>
      <c r="P674" s="11"/>
      <c r="Q674" s="11"/>
      <c r="R674" s="11"/>
      <c r="S674" s="11"/>
      <c r="T674" s="11"/>
    </row>
    <row r="675" ht="15.75" customHeight="1">
      <c r="A675" s="6" t="str">
        <f>HYPERLINK("https://devrant.com/rants/2441809","2441809")</f>
        <v>2441809</v>
      </c>
      <c r="B675" s="7">
        <v>43915.72447916667</v>
      </c>
      <c r="C675" s="8">
        <v>25.0</v>
      </c>
      <c r="D675" s="8">
        <v>10.0</v>
      </c>
      <c r="E675" s="8" t="s">
        <v>99</v>
      </c>
      <c r="F675" s="8" t="s">
        <v>100</v>
      </c>
      <c r="G675" s="9" t="s">
        <v>101</v>
      </c>
      <c r="H675" s="10" t="s">
        <v>22</v>
      </c>
      <c r="I675" s="8"/>
      <c r="J675" s="8"/>
      <c r="K675" s="8"/>
      <c r="L675" s="8"/>
      <c r="M675" s="8"/>
      <c r="N675" s="8"/>
      <c r="O675" s="8"/>
      <c r="P675" s="11"/>
      <c r="Q675" s="11"/>
      <c r="R675" s="11"/>
      <c r="S675" s="11"/>
      <c r="T675" s="11"/>
    </row>
    <row r="676" ht="15.75" customHeight="1">
      <c r="A676" s="6" t="str">
        <f>HYPERLINK("https://devrant.com/rants/2419062","2419062")</f>
        <v>2419062</v>
      </c>
      <c r="B676" s="7">
        <v>43892.09439814815</v>
      </c>
      <c r="C676" s="8">
        <v>24.0</v>
      </c>
      <c r="D676" s="8">
        <v>4.0</v>
      </c>
      <c r="E676" s="8" t="s">
        <v>102</v>
      </c>
      <c r="F676" s="8"/>
      <c r="G676" s="9" t="s">
        <v>103</v>
      </c>
      <c r="H676" s="10" t="s">
        <v>25</v>
      </c>
      <c r="I676" s="10" t="s">
        <v>26</v>
      </c>
      <c r="J676" s="10" t="s">
        <v>1477</v>
      </c>
      <c r="K676" s="8"/>
      <c r="L676" s="8"/>
      <c r="M676" s="8"/>
      <c r="N676" s="8"/>
      <c r="O676" s="10" t="s">
        <v>46</v>
      </c>
      <c r="P676" s="11"/>
      <c r="Q676" s="11"/>
      <c r="R676" s="11"/>
      <c r="S676" s="13" t="s">
        <v>25</v>
      </c>
      <c r="T676" s="11"/>
    </row>
    <row r="677" ht="15.75" customHeight="1">
      <c r="A677" s="6" t="str">
        <f>HYPERLINK("https://devrant.com/rants/2155578","2155578")</f>
        <v>2155578</v>
      </c>
      <c r="B677" s="7">
        <v>43641.54495370371</v>
      </c>
      <c r="C677" s="8">
        <v>23.0</v>
      </c>
      <c r="D677" s="8">
        <v>3.0</v>
      </c>
      <c r="E677" s="8" t="s">
        <v>26</v>
      </c>
      <c r="F677" s="8" t="s">
        <v>1478</v>
      </c>
      <c r="G677" s="9" t="s">
        <v>1479</v>
      </c>
      <c r="H677" s="10" t="s">
        <v>22</v>
      </c>
      <c r="I677" s="8"/>
      <c r="J677" s="8"/>
      <c r="K677" s="8"/>
      <c r="L677" s="8"/>
      <c r="M677" s="8"/>
      <c r="N677" s="8"/>
      <c r="O677" s="8"/>
      <c r="P677" s="11"/>
      <c r="Q677" s="11"/>
      <c r="R677" s="11"/>
      <c r="S677" s="11"/>
      <c r="T677" s="11"/>
    </row>
    <row r="678" ht="15.75" customHeight="1">
      <c r="A678" s="6" t="str">
        <f>HYPERLINK("https://devrant.com/rants/2431116","2431116")</f>
        <v>2431116</v>
      </c>
      <c r="B678" s="7">
        <v>43903.74193287037</v>
      </c>
      <c r="C678" s="8">
        <v>22.0</v>
      </c>
      <c r="D678" s="8">
        <v>3.0</v>
      </c>
      <c r="E678" s="8" t="s">
        <v>104</v>
      </c>
      <c r="F678" s="8"/>
      <c r="G678" s="9" t="s">
        <v>105</v>
      </c>
      <c r="H678" s="10" t="s">
        <v>25</v>
      </c>
      <c r="I678" s="10" t="s">
        <v>26</v>
      </c>
      <c r="J678" s="10" t="s">
        <v>540</v>
      </c>
      <c r="K678" s="8"/>
      <c r="L678" s="8"/>
      <c r="M678" s="8"/>
      <c r="N678" s="8"/>
      <c r="O678" s="10" t="s">
        <v>46</v>
      </c>
      <c r="P678" s="11"/>
      <c r="Q678" s="11"/>
      <c r="R678" s="11"/>
      <c r="S678" s="13" t="s">
        <v>25</v>
      </c>
      <c r="T678" s="11"/>
    </row>
    <row r="679" ht="15.75" customHeight="1">
      <c r="A679" s="6" t="str">
        <f>HYPERLINK("https://devrant.com/rants/2176242","2176242")</f>
        <v>2176242</v>
      </c>
      <c r="B679" s="7">
        <v>43656.88012731481</v>
      </c>
      <c r="C679" s="8">
        <v>21.0</v>
      </c>
      <c r="D679" s="8">
        <v>8.0</v>
      </c>
      <c r="E679" s="8" t="s">
        <v>1480</v>
      </c>
      <c r="F679" s="8"/>
      <c r="G679" s="9" t="s">
        <v>1481</v>
      </c>
      <c r="H679" s="10" t="s">
        <v>22</v>
      </c>
      <c r="I679" s="8"/>
      <c r="J679" s="8"/>
      <c r="K679" s="8"/>
      <c r="L679" s="8"/>
      <c r="M679" s="8"/>
      <c r="N679" s="8"/>
      <c r="O679" s="8"/>
      <c r="P679" s="11"/>
      <c r="Q679" s="11"/>
      <c r="R679" s="11"/>
      <c r="S679" s="11"/>
      <c r="T679" s="11"/>
    </row>
    <row r="680" ht="15.75" customHeight="1">
      <c r="A680" s="6" t="str">
        <f>HYPERLINK("https://devrant.com/rants/1093925","1093925")</f>
        <v>1093925</v>
      </c>
      <c r="B680" s="7">
        <v>43089.56662037037</v>
      </c>
      <c r="C680" s="8">
        <v>20.0</v>
      </c>
      <c r="D680" s="8">
        <v>3.0</v>
      </c>
      <c r="E680" s="8" t="s">
        <v>1482</v>
      </c>
      <c r="F680" s="8"/>
      <c r="G680" s="9" t="s">
        <v>1483</v>
      </c>
      <c r="H680" s="10" t="s">
        <v>22</v>
      </c>
      <c r="I680" s="8"/>
      <c r="J680" s="8"/>
      <c r="K680" s="8"/>
      <c r="L680" s="8"/>
      <c r="M680" s="8"/>
      <c r="N680" s="8"/>
      <c r="O680" s="8"/>
      <c r="P680" s="11"/>
      <c r="Q680" s="11"/>
      <c r="R680" s="11"/>
      <c r="S680" s="11"/>
      <c r="T680" s="11"/>
    </row>
    <row r="681" ht="15.75" customHeight="1">
      <c r="A681" s="6" t="str">
        <f>HYPERLINK("https://devrant.com/rants/2396925","2396925")</f>
        <v>2396925</v>
      </c>
      <c r="B681" s="7">
        <v>43869.94196759259</v>
      </c>
      <c r="C681" s="8">
        <v>18.0</v>
      </c>
      <c r="D681" s="8">
        <v>6.0</v>
      </c>
      <c r="E681" s="8" t="s">
        <v>114</v>
      </c>
      <c r="F681" s="8"/>
      <c r="G681" s="9" t="s">
        <v>115</v>
      </c>
      <c r="H681" s="10" t="s">
        <v>25</v>
      </c>
      <c r="I681" s="10" t="s">
        <v>540</v>
      </c>
      <c r="J681" s="10" t="s">
        <v>425</v>
      </c>
      <c r="K681" s="10" t="s">
        <v>1484</v>
      </c>
      <c r="L681" s="10" t="s">
        <v>1069</v>
      </c>
      <c r="M681" s="8"/>
      <c r="N681" s="8"/>
      <c r="O681" s="10" t="s">
        <v>46</v>
      </c>
      <c r="P681" s="11"/>
      <c r="Q681" s="11"/>
      <c r="R681" s="11"/>
      <c r="S681" s="13" t="s">
        <v>22</v>
      </c>
      <c r="T681" s="11"/>
    </row>
    <row r="682" ht="15.75" customHeight="1">
      <c r="A682" s="6" t="str">
        <f>HYPERLINK("https://devrant.com/rants/2441046","2441046")</f>
        <v>2441046</v>
      </c>
      <c r="B682" s="7">
        <v>43914.80237268518</v>
      </c>
      <c r="C682" s="8">
        <v>18.0</v>
      </c>
      <c r="D682" s="8">
        <v>5.0</v>
      </c>
      <c r="E682" s="8" t="s">
        <v>117</v>
      </c>
      <c r="F682" s="8" t="s">
        <v>118</v>
      </c>
      <c r="G682" s="9" t="s">
        <v>119</v>
      </c>
      <c r="H682" s="10" t="s">
        <v>25</v>
      </c>
      <c r="I682" s="10" t="s">
        <v>709</v>
      </c>
      <c r="J682" s="10" t="s">
        <v>121</v>
      </c>
      <c r="K682" s="10" t="s">
        <v>1485</v>
      </c>
      <c r="L682" s="8"/>
      <c r="M682" s="8"/>
      <c r="N682" s="8"/>
      <c r="O682" s="10" t="s">
        <v>28</v>
      </c>
      <c r="P682" s="13" t="s">
        <v>29</v>
      </c>
      <c r="Q682" s="11"/>
      <c r="R682" s="11"/>
      <c r="S682" s="13" t="s">
        <v>22</v>
      </c>
      <c r="T682" s="11"/>
    </row>
    <row r="683" ht="15.75" customHeight="1">
      <c r="A683" s="6" t="str">
        <f>HYPERLINK("https://devrant.com/rants/2142352","2142352")</f>
        <v>2142352</v>
      </c>
      <c r="B683" s="7">
        <v>43630.54043981482</v>
      </c>
      <c r="C683" s="8">
        <v>17.0</v>
      </c>
      <c r="D683" s="8">
        <v>2.0</v>
      </c>
      <c r="E683" s="8" t="s">
        <v>1486</v>
      </c>
      <c r="F683" s="8" t="s">
        <v>1487</v>
      </c>
      <c r="G683" s="9" t="s">
        <v>1488</v>
      </c>
      <c r="H683" s="10" t="s">
        <v>22</v>
      </c>
      <c r="I683" s="8"/>
      <c r="J683" s="8"/>
      <c r="K683" s="8"/>
      <c r="L683" s="8"/>
      <c r="M683" s="8"/>
      <c r="N683" s="8"/>
      <c r="O683" s="8"/>
      <c r="P683" s="11"/>
      <c r="Q683" s="11"/>
      <c r="R683" s="11"/>
      <c r="S683" s="11"/>
      <c r="T683" s="11"/>
    </row>
    <row r="684" ht="15.75" customHeight="1">
      <c r="A684" s="6" t="str">
        <f>HYPERLINK("https://devrant.com/rants/2253565","2253565")</f>
        <v>2253565</v>
      </c>
      <c r="B684" s="7">
        <v>43724.12563657408</v>
      </c>
      <c r="C684" s="8">
        <v>17.0</v>
      </c>
      <c r="D684" s="8">
        <v>3.0</v>
      </c>
      <c r="E684" s="8" t="s">
        <v>1489</v>
      </c>
      <c r="F684" s="8"/>
      <c r="G684" s="9" t="s">
        <v>1490</v>
      </c>
      <c r="H684" s="10" t="s">
        <v>22</v>
      </c>
      <c r="I684" s="8"/>
      <c r="J684" s="8"/>
      <c r="K684" s="8"/>
      <c r="L684" s="8"/>
      <c r="M684" s="8"/>
      <c r="N684" s="8"/>
      <c r="O684" s="8"/>
      <c r="P684" s="11"/>
      <c r="Q684" s="11"/>
      <c r="R684" s="11"/>
      <c r="S684" s="11"/>
      <c r="T684" s="11"/>
    </row>
    <row r="685" ht="15.75" customHeight="1">
      <c r="A685" s="6" t="str">
        <f>HYPERLINK("https://devrant.com/rants/2040737","2040737")</f>
        <v>2040737</v>
      </c>
      <c r="B685" s="7">
        <v>43549.48178240741</v>
      </c>
      <c r="C685" s="8">
        <v>17.0</v>
      </c>
      <c r="D685" s="8">
        <v>12.0</v>
      </c>
      <c r="E685" s="8" t="s">
        <v>1491</v>
      </c>
      <c r="F685" s="8" t="s">
        <v>1492</v>
      </c>
      <c r="G685" s="9" t="s">
        <v>1493</v>
      </c>
      <c r="H685" s="10" t="s">
        <v>22</v>
      </c>
      <c r="I685" s="8"/>
      <c r="J685" s="8"/>
      <c r="K685" s="8"/>
      <c r="L685" s="8"/>
      <c r="M685" s="8"/>
      <c r="N685" s="8"/>
      <c r="O685" s="8"/>
      <c r="P685" s="11"/>
      <c r="Q685" s="11"/>
      <c r="R685" s="11"/>
      <c r="S685" s="11"/>
      <c r="T685" s="11"/>
    </row>
    <row r="686" ht="15.75" customHeight="1">
      <c r="A686" s="6" t="str">
        <f>HYPERLINK("https://devrant.com/rants/1978801","1978801")</f>
        <v>1978801</v>
      </c>
      <c r="B686" s="7">
        <v>43495.40180555556</v>
      </c>
      <c r="C686" s="8">
        <v>16.0</v>
      </c>
      <c r="D686" s="8">
        <v>3.0</v>
      </c>
      <c r="E686" s="8" t="s">
        <v>1494</v>
      </c>
      <c r="F686" s="8"/>
      <c r="G686" s="9" t="s">
        <v>1495</v>
      </c>
      <c r="H686" s="10" t="s">
        <v>22</v>
      </c>
      <c r="I686" s="8"/>
      <c r="J686" s="8"/>
      <c r="K686" s="8"/>
      <c r="L686" s="8"/>
      <c r="M686" s="8"/>
      <c r="N686" s="8"/>
      <c r="O686" s="8"/>
      <c r="P686" s="11"/>
      <c r="Q686" s="11"/>
      <c r="R686" s="11"/>
      <c r="S686" s="11"/>
      <c r="T686" s="11"/>
    </row>
    <row r="687" ht="15.75" customHeight="1">
      <c r="A687" s="6" t="str">
        <f>HYPERLINK("https://devrant.com/rants/2143884","2143884")</f>
        <v>2143884</v>
      </c>
      <c r="B687" s="7">
        <v>43631.59917824074</v>
      </c>
      <c r="C687" s="8">
        <v>16.0</v>
      </c>
      <c r="D687" s="8">
        <v>7.0</v>
      </c>
      <c r="E687" s="8" t="s">
        <v>1496</v>
      </c>
      <c r="F687" s="8"/>
      <c r="G687" s="9" t="s">
        <v>1497</v>
      </c>
      <c r="H687" s="10" t="s">
        <v>22</v>
      </c>
      <c r="I687" s="8"/>
      <c r="J687" s="8"/>
      <c r="K687" s="8"/>
      <c r="L687" s="8"/>
      <c r="M687" s="8"/>
      <c r="N687" s="8"/>
      <c r="O687" s="8"/>
      <c r="P687" s="11"/>
      <c r="Q687" s="11"/>
      <c r="R687" s="11"/>
      <c r="S687" s="11"/>
      <c r="T687" s="11"/>
    </row>
    <row r="688" ht="15.75" customHeight="1">
      <c r="A688" s="6" t="str">
        <f>HYPERLINK("https://devrant.com/rants/2456260","2456260")</f>
        <v>2456260</v>
      </c>
      <c r="B688" s="7">
        <v>43930.60489583333</v>
      </c>
      <c r="C688" s="8">
        <v>16.0</v>
      </c>
      <c r="D688" s="8">
        <v>6.0</v>
      </c>
      <c r="E688" s="8" t="s">
        <v>135</v>
      </c>
      <c r="F688" s="8"/>
      <c r="G688" s="9" t="s">
        <v>136</v>
      </c>
      <c r="H688" s="10" t="s">
        <v>25</v>
      </c>
      <c r="I688" s="10" t="s">
        <v>26</v>
      </c>
      <c r="J688" s="10" t="s">
        <v>137</v>
      </c>
      <c r="K688" s="8"/>
      <c r="L688" s="8"/>
      <c r="M688" s="8"/>
      <c r="N688" s="8"/>
      <c r="O688" s="10" t="s">
        <v>46</v>
      </c>
      <c r="P688" s="11"/>
      <c r="Q688" s="11"/>
      <c r="R688" s="11"/>
      <c r="S688" s="13" t="s">
        <v>25</v>
      </c>
      <c r="T688" s="11"/>
    </row>
    <row r="689" ht="15.75" customHeight="1">
      <c r="A689" s="6" t="str">
        <f>HYPERLINK("https://devrant.com/rants/2313779","2313779")</f>
        <v>2313779</v>
      </c>
      <c r="B689" s="7">
        <v>43787.28870370371</v>
      </c>
      <c r="C689" s="8">
        <v>14.0</v>
      </c>
      <c r="D689" s="8">
        <v>1.0</v>
      </c>
      <c r="E689" s="8" t="s">
        <v>1498</v>
      </c>
      <c r="F689" s="8"/>
      <c r="G689" s="9" t="s">
        <v>1499</v>
      </c>
      <c r="H689" s="10" t="s">
        <v>22</v>
      </c>
      <c r="I689" s="8"/>
      <c r="J689" s="8"/>
      <c r="K689" s="8"/>
      <c r="L689" s="8"/>
      <c r="M689" s="8"/>
      <c r="N689" s="8"/>
      <c r="O689" s="8"/>
      <c r="P689" s="11"/>
      <c r="Q689" s="11"/>
      <c r="R689" s="11"/>
      <c r="S689" s="11"/>
      <c r="T689" s="11"/>
    </row>
    <row r="690" ht="15.75" customHeight="1">
      <c r="A690" s="6" t="str">
        <f>HYPERLINK("https://devrant.com/rants/2078216","2078216")</f>
        <v>2078216</v>
      </c>
      <c r="B690" s="7">
        <v>43581.42357638889</v>
      </c>
      <c r="C690" s="8">
        <v>14.0</v>
      </c>
      <c r="D690" s="8">
        <v>7.0</v>
      </c>
      <c r="E690" s="8" t="s">
        <v>1500</v>
      </c>
      <c r="F690" s="8"/>
      <c r="G690" s="9" t="s">
        <v>1501</v>
      </c>
      <c r="H690" s="10" t="s">
        <v>22</v>
      </c>
      <c r="I690" s="8"/>
      <c r="J690" s="8"/>
      <c r="K690" s="8"/>
      <c r="L690" s="8"/>
      <c r="M690" s="8"/>
      <c r="N690" s="8"/>
      <c r="O690" s="8"/>
      <c r="P690" s="11"/>
      <c r="Q690" s="11"/>
      <c r="R690" s="11"/>
      <c r="S690" s="11"/>
      <c r="T690" s="11"/>
    </row>
    <row r="691" ht="15.75" customHeight="1">
      <c r="A691" s="6" t="str">
        <f>HYPERLINK("https://devrant.com/rants/2424288","2424288")</f>
        <v>2424288</v>
      </c>
      <c r="B691" s="7">
        <v>43895.73148148148</v>
      </c>
      <c r="C691" s="8">
        <v>14.0</v>
      </c>
      <c r="D691" s="8">
        <v>44.0</v>
      </c>
      <c r="E691" s="8" t="s">
        <v>737</v>
      </c>
      <c r="F691" s="8"/>
      <c r="G691" s="9" t="s">
        <v>738</v>
      </c>
      <c r="H691" s="10" t="s">
        <v>25</v>
      </c>
      <c r="I691" s="10" t="s">
        <v>425</v>
      </c>
      <c r="J691" s="10" t="s">
        <v>555</v>
      </c>
      <c r="K691" s="10" t="s">
        <v>540</v>
      </c>
      <c r="L691" s="10" t="s">
        <v>797</v>
      </c>
      <c r="M691" s="10" t="s">
        <v>38</v>
      </c>
      <c r="N691" s="10" t="s">
        <v>1502</v>
      </c>
      <c r="O691" s="10" t="s">
        <v>28</v>
      </c>
      <c r="P691" s="13" t="s">
        <v>29</v>
      </c>
      <c r="Q691" s="13" t="s">
        <v>88</v>
      </c>
      <c r="R691" s="11"/>
      <c r="S691" s="13" t="s">
        <v>22</v>
      </c>
      <c r="T691" s="11"/>
    </row>
    <row r="692" ht="15.75" customHeight="1">
      <c r="A692" s="6" t="str">
        <f>HYPERLINK("https://devrant.com/rants/2412389","2412389")</f>
        <v>2412389</v>
      </c>
      <c r="B692" s="7">
        <v>43885.89128472222</v>
      </c>
      <c r="C692" s="8">
        <v>13.0</v>
      </c>
      <c r="D692" s="8">
        <v>6.0</v>
      </c>
      <c r="E692" s="8" t="s">
        <v>117</v>
      </c>
      <c r="F692" s="8"/>
      <c r="G692" s="9" t="s">
        <v>153</v>
      </c>
      <c r="H692" s="10" t="s">
        <v>25</v>
      </c>
      <c r="I692" s="10" t="s">
        <v>425</v>
      </c>
      <c r="J692" s="10" t="s">
        <v>156</v>
      </c>
      <c r="K692" s="10" t="s">
        <v>84</v>
      </c>
      <c r="L692" s="10" t="s">
        <v>154</v>
      </c>
      <c r="M692" s="10" t="s">
        <v>1503</v>
      </c>
      <c r="N692" s="8"/>
      <c r="O692" s="10" t="s">
        <v>28</v>
      </c>
      <c r="P692" s="13" t="s">
        <v>41</v>
      </c>
      <c r="Q692" s="11"/>
      <c r="R692" s="11"/>
      <c r="S692" s="13" t="s">
        <v>22</v>
      </c>
      <c r="T692" s="11"/>
    </row>
    <row r="693" ht="15.75" customHeight="1">
      <c r="A693" s="6" t="str">
        <f>HYPERLINK("https://devrant.com/rants/2438908","2438908")</f>
        <v>2438908</v>
      </c>
      <c r="B693" s="7">
        <v>43912.23951388889</v>
      </c>
      <c r="C693" s="8">
        <v>13.0</v>
      </c>
      <c r="D693" s="8">
        <v>4.0</v>
      </c>
      <c r="E693" s="8" t="s">
        <v>26</v>
      </c>
      <c r="F693" s="8"/>
      <c r="G693" s="9" t="s">
        <v>157</v>
      </c>
      <c r="H693" s="10" t="s">
        <v>25</v>
      </c>
      <c r="I693" s="10" t="s">
        <v>540</v>
      </c>
      <c r="J693" s="10" t="s">
        <v>1504</v>
      </c>
      <c r="K693" s="8"/>
      <c r="L693" s="8"/>
      <c r="M693" s="8"/>
      <c r="N693" s="8"/>
      <c r="O693" s="10" t="s">
        <v>46</v>
      </c>
      <c r="P693" s="11"/>
      <c r="Q693" s="11"/>
      <c r="R693" s="11"/>
      <c r="S693" s="13" t="s">
        <v>22</v>
      </c>
      <c r="T693" s="11"/>
    </row>
    <row r="694" ht="15.75" customHeight="1">
      <c r="A694" s="6" t="str">
        <f>HYPERLINK("https://devrant.com/rants/2438750","2438750")</f>
        <v>2438750</v>
      </c>
      <c r="B694" s="7">
        <v>43911.96138888889</v>
      </c>
      <c r="C694" s="8">
        <v>12.0</v>
      </c>
      <c r="D694" s="8">
        <v>4.0</v>
      </c>
      <c r="E694" s="8" t="s">
        <v>1505</v>
      </c>
      <c r="F694" s="8" t="s">
        <v>1506</v>
      </c>
      <c r="G694" s="9" t="s">
        <v>1507</v>
      </c>
      <c r="H694" s="10" t="s">
        <v>25</v>
      </c>
      <c r="I694" s="10" t="s">
        <v>38</v>
      </c>
      <c r="J694" s="10" t="s">
        <v>425</v>
      </c>
      <c r="K694" s="10" t="s">
        <v>540</v>
      </c>
      <c r="L694" s="10" t="s">
        <v>544</v>
      </c>
      <c r="M694" s="8"/>
      <c r="N694" s="8"/>
      <c r="O694" s="10" t="s">
        <v>46</v>
      </c>
      <c r="P694" s="11"/>
      <c r="Q694" s="11"/>
      <c r="R694" s="11"/>
      <c r="S694" s="13" t="s">
        <v>22</v>
      </c>
      <c r="T694" s="11"/>
    </row>
    <row r="695" ht="15.75" customHeight="1">
      <c r="A695" s="6" t="str">
        <f>HYPERLINK("https://devrant.com/rants/2015694","2015694")</f>
        <v>2015694</v>
      </c>
      <c r="B695" s="7">
        <v>43528.67246527778</v>
      </c>
      <c r="C695" s="8">
        <v>12.0</v>
      </c>
      <c r="D695" s="8">
        <v>6.0</v>
      </c>
      <c r="E695" s="8" t="s">
        <v>1508</v>
      </c>
      <c r="F695" s="8"/>
      <c r="G695" s="9" t="s">
        <v>1509</v>
      </c>
      <c r="H695" s="10" t="s">
        <v>22</v>
      </c>
      <c r="I695" s="8"/>
      <c r="J695" s="8"/>
      <c r="K695" s="8"/>
      <c r="L695" s="8"/>
      <c r="M695" s="8"/>
      <c r="N695" s="8"/>
      <c r="O695" s="8"/>
      <c r="P695" s="11"/>
      <c r="Q695" s="11"/>
      <c r="R695" s="11"/>
      <c r="S695" s="11"/>
      <c r="T695" s="11"/>
    </row>
    <row r="696" ht="15.75" customHeight="1">
      <c r="A696" s="6" t="str">
        <f>HYPERLINK("https://devrant.com/rants/289354","289354")</f>
        <v>289354</v>
      </c>
      <c r="B696" s="7">
        <v>42690.3163425926</v>
      </c>
      <c r="C696" s="8">
        <v>12.0</v>
      </c>
      <c r="D696" s="8">
        <v>5.0</v>
      </c>
      <c r="E696" s="8" t="s">
        <v>1510</v>
      </c>
      <c r="F696" s="8" t="s">
        <v>1511</v>
      </c>
      <c r="G696" s="9" t="s">
        <v>1512</v>
      </c>
      <c r="H696" s="10" t="s">
        <v>22</v>
      </c>
      <c r="I696" s="8"/>
      <c r="J696" s="8"/>
      <c r="K696" s="8"/>
      <c r="L696" s="8"/>
      <c r="M696" s="8"/>
      <c r="N696" s="8"/>
      <c r="O696" s="8"/>
      <c r="P696" s="11"/>
      <c r="Q696" s="11"/>
      <c r="R696" s="11"/>
      <c r="S696" s="11"/>
      <c r="T696" s="11"/>
    </row>
    <row r="697" ht="15.75" customHeight="1">
      <c r="A697" s="6" t="str">
        <f>HYPERLINK("https://devrant.com/rants/1867394","1867394")</f>
        <v>1867394</v>
      </c>
      <c r="B697" s="7">
        <v>43412.57434027778</v>
      </c>
      <c r="C697" s="8">
        <v>12.0</v>
      </c>
      <c r="D697" s="8">
        <v>3.0</v>
      </c>
      <c r="E697" s="8" t="s">
        <v>1513</v>
      </c>
      <c r="F697" s="8"/>
      <c r="G697" s="9" t="s">
        <v>1514</v>
      </c>
      <c r="H697" s="10" t="s">
        <v>22</v>
      </c>
      <c r="I697" s="8"/>
      <c r="J697" s="8"/>
      <c r="K697" s="8"/>
      <c r="L697" s="8"/>
      <c r="M697" s="8"/>
      <c r="N697" s="8"/>
      <c r="O697" s="8"/>
      <c r="P697" s="11"/>
      <c r="Q697" s="11"/>
      <c r="R697" s="11"/>
      <c r="S697" s="11"/>
      <c r="T697" s="11"/>
    </row>
    <row r="698" ht="15.75" customHeight="1">
      <c r="A698" s="6" t="str">
        <f>HYPERLINK("https://devrant.com/rants/1885666","1885666")</f>
        <v>1885666</v>
      </c>
      <c r="B698" s="7">
        <v>43424.97282407407</v>
      </c>
      <c r="C698" s="8">
        <v>12.0</v>
      </c>
      <c r="D698" s="8">
        <v>0.0</v>
      </c>
      <c r="E698" s="8" t="s">
        <v>1515</v>
      </c>
      <c r="F698" s="8"/>
      <c r="G698" s="9" t="s">
        <v>1516</v>
      </c>
      <c r="H698" s="10" t="s">
        <v>22</v>
      </c>
      <c r="I698" s="8"/>
      <c r="J698" s="8"/>
      <c r="K698" s="8"/>
      <c r="L698" s="8"/>
      <c r="M698" s="8"/>
      <c r="N698" s="8"/>
      <c r="O698" s="8"/>
      <c r="P698" s="11"/>
      <c r="Q698" s="11"/>
      <c r="R698" s="11"/>
      <c r="S698" s="11"/>
      <c r="T698" s="11"/>
    </row>
    <row r="699" ht="15.75" customHeight="1">
      <c r="A699" s="6" t="str">
        <f>HYPERLINK("https://devrant.com/rants/2037008","2037008")</f>
        <v>2037008</v>
      </c>
      <c r="B699" s="7">
        <v>43546.325625</v>
      </c>
      <c r="C699" s="8">
        <v>11.0</v>
      </c>
      <c r="D699" s="8">
        <v>8.0</v>
      </c>
      <c r="E699" s="8" t="s">
        <v>1517</v>
      </c>
      <c r="F699" s="8" t="s">
        <v>1518</v>
      </c>
      <c r="G699" s="9" t="s">
        <v>1519</v>
      </c>
      <c r="H699" s="10" t="s">
        <v>22</v>
      </c>
      <c r="I699" s="8"/>
      <c r="J699" s="8"/>
      <c r="K699" s="8"/>
      <c r="L699" s="8"/>
      <c r="M699" s="8"/>
      <c r="N699" s="8"/>
      <c r="O699" s="8"/>
      <c r="P699" s="11"/>
      <c r="Q699" s="11"/>
      <c r="R699" s="11"/>
      <c r="S699" s="11"/>
      <c r="T699" s="11"/>
    </row>
    <row r="700" ht="15.75" customHeight="1">
      <c r="A700" s="6" t="str">
        <f>HYPERLINK("https://devrant.com/rants/302815","302815")</f>
        <v>302815</v>
      </c>
      <c r="B700" s="7">
        <v>42698.57298611111</v>
      </c>
      <c r="C700" s="8">
        <v>11.0</v>
      </c>
      <c r="D700" s="8">
        <v>5.0</v>
      </c>
      <c r="E700" s="8" t="s">
        <v>1520</v>
      </c>
      <c r="F700" s="8"/>
      <c r="G700" s="9" t="s">
        <v>1521</v>
      </c>
      <c r="H700" s="10" t="s">
        <v>22</v>
      </c>
      <c r="I700" s="8"/>
      <c r="J700" s="8"/>
      <c r="K700" s="8"/>
      <c r="L700" s="8"/>
      <c r="M700" s="8"/>
      <c r="N700" s="8"/>
      <c r="O700" s="8"/>
      <c r="P700" s="11"/>
      <c r="Q700" s="11"/>
      <c r="R700" s="11"/>
      <c r="S700" s="11"/>
      <c r="T700" s="11"/>
    </row>
    <row r="701" ht="15.75" customHeight="1">
      <c r="A701" s="6" t="str">
        <f>HYPERLINK("https://devrant.com/rants/275308","275308")</f>
        <v>275308</v>
      </c>
      <c r="B701" s="7">
        <v>42681.33991898148</v>
      </c>
      <c r="C701" s="8">
        <v>11.0</v>
      </c>
      <c r="D701" s="8">
        <v>1.0</v>
      </c>
      <c r="E701" s="8" t="s">
        <v>1195</v>
      </c>
      <c r="F701" s="8"/>
      <c r="G701" s="9" t="s">
        <v>1196</v>
      </c>
      <c r="H701" s="10" t="s">
        <v>22</v>
      </c>
      <c r="I701" s="8"/>
      <c r="J701" s="8"/>
      <c r="K701" s="8"/>
      <c r="L701" s="8"/>
      <c r="M701" s="8"/>
      <c r="N701" s="8"/>
      <c r="O701" s="8"/>
      <c r="P701" s="11"/>
      <c r="Q701" s="11"/>
      <c r="R701" s="11"/>
      <c r="S701" s="11"/>
      <c r="T701" s="11"/>
    </row>
    <row r="702" ht="15.75" customHeight="1">
      <c r="A702" s="6" t="str">
        <f>HYPERLINK("https://devrant.com/rants/2439099","2439099")</f>
        <v>2439099</v>
      </c>
      <c r="B702" s="7">
        <v>43912.50243055556</v>
      </c>
      <c r="C702" s="8">
        <v>11.0</v>
      </c>
      <c r="D702" s="8">
        <v>6.0</v>
      </c>
      <c r="E702" s="8" t="s">
        <v>167</v>
      </c>
      <c r="F702" s="8"/>
      <c r="G702" s="9" t="s">
        <v>168</v>
      </c>
      <c r="H702" s="10" t="s">
        <v>22</v>
      </c>
      <c r="I702" s="8"/>
      <c r="J702" s="8"/>
      <c r="K702" s="8"/>
      <c r="L702" s="8"/>
      <c r="M702" s="8"/>
      <c r="N702" s="8"/>
      <c r="O702" s="8"/>
      <c r="P702" s="11"/>
      <c r="Q702" s="11"/>
      <c r="R702" s="11"/>
      <c r="S702" s="11"/>
      <c r="T702" s="11"/>
    </row>
    <row r="703" ht="15.75" customHeight="1">
      <c r="A703" s="6" t="str">
        <f>HYPERLINK("https://devrant.com/rants/2002600","2002600")</f>
        <v>2002600</v>
      </c>
      <c r="B703" s="7">
        <v>43516.45725694444</v>
      </c>
      <c r="C703" s="8">
        <v>10.0</v>
      </c>
      <c r="D703" s="8">
        <v>1.0</v>
      </c>
      <c r="E703" s="8" t="s">
        <v>1522</v>
      </c>
      <c r="F703" s="8" t="s">
        <v>1523</v>
      </c>
      <c r="G703" s="9" t="s">
        <v>1524</v>
      </c>
      <c r="H703" s="10" t="s">
        <v>22</v>
      </c>
      <c r="I703" s="8"/>
      <c r="J703" s="8"/>
      <c r="K703" s="8"/>
      <c r="L703" s="8"/>
      <c r="M703" s="8"/>
      <c r="N703" s="8"/>
      <c r="O703" s="8"/>
      <c r="P703" s="11"/>
      <c r="Q703" s="11"/>
      <c r="R703" s="11"/>
      <c r="S703" s="11"/>
      <c r="T703" s="11"/>
    </row>
    <row r="704" ht="15.75" customHeight="1">
      <c r="A704" s="6" t="str">
        <f>HYPERLINK("https://devrant.com/rants/1017026","1017026")</f>
        <v>1017026</v>
      </c>
      <c r="B704" s="7">
        <v>43059.14988425926</v>
      </c>
      <c r="C704" s="8">
        <v>9.0</v>
      </c>
      <c r="D704" s="8">
        <v>4.0</v>
      </c>
      <c r="E704" s="8" t="s">
        <v>1525</v>
      </c>
      <c r="F704" s="8"/>
      <c r="G704" s="9" t="s">
        <v>1526</v>
      </c>
      <c r="H704" s="10" t="s">
        <v>22</v>
      </c>
      <c r="I704" s="8"/>
      <c r="J704" s="8"/>
      <c r="K704" s="8"/>
      <c r="L704" s="8"/>
      <c r="M704" s="8"/>
      <c r="N704" s="8"/>
      <c r="O704" s="8"/>
      <c r="P704" s="11"/>
      <c r="Q704" s="11"/>
      <c r="R704" s="11"/>
      <c r="S704" s="11"/>
      <c r="T704" s="11"/>
    </row>
    <row r="705" ht="15.75" customHeight="1">
      <c r="A705" s="6" t="str">
        <f>HYPERLINK("https://devrant.com/rants/2180861","2180861")</f>
        <v>2180861</v>
      </c>
      <c r="B705" s="7">
        <v>43660.09888888889</v>
      </c>
      <c r="C705" s="8">
        <v>9.0</v>
      </c>
      <c r="D705" s="8">
        <v>15.0</v>
      </c>
      <c r="E705" s="8" t="s">
        <v>1527</v>
      </c>
      <c r="F705" s="8"/>
      <c r="G705" s="9" t="s">
        <v>1528</v>
      </c>
      <c r="H705" s="10" t="s">
        <v>22</v>
      </c>
      <c r="I705" s="8"/>
      <c r="J705" s="8"/>
      <c r="K705" s="8"/>
      <c r="L705" s="8"/>
      <c r="M705" s="8"/>
      <c r="N705" s="8"/>
      <c r="O705" s="8"/>
      <c r="P705" s="11"/>
      <c r="Q705" s="11"/>
      <c r="R705" s="11"/>
      <c r="S705" s="11"/>
      <c r="T705" s="11"/>
    </row>
    <row r="706" ht="15.75" customHeight="1">
      <c r="A706" s="6" t="str">
        <f>HYPERLINK("https://devrant.com/rants/2386966","2386966")</f>
        <v>2386966</v>
      </c>
      <c r="B706" s="7">
        <v>43861.00600694444</v>
      </c>
      <c r="C706" s="8">
        <v>9.0</v>
      </c>
      <c r="D706" s="8">
        <v>6.0</v>
      </c>
      <c r="E706" s="8" t="s">
        <v>1529</v>
      </c>
      <c r="F706" s="8" t="s">
        <v>1530</v>
      </c>
      <c r="G706" s="9" t="s">
        <v>1531</v>
      </c>
      <c r="H706" s="10" t="s">
        <v>25</v>
      </c>
      <c r="I706" s="10" t="s">
        <v>425</v>
      </c>
      <c r="J706" s="10" t="s">
        <v>1532</v>
      </c>
      <c r="K706" s="10" t="s">
        <v>1533</v>
      </c>
      <c r="L706" s="10" t="s">
        <v>540</v>
      </c>
      <c r="M706" s="8"/>
      <c r="N706" s="8"/>
      <c r="O706" s="10" t="s">
        <v>28</v>
      </c>
      <c r="P706" s="13" t="s">
        <v>41</v>
      </c>
      <c r="Q706" s="11"/>
      <c r="R706" s="11"/>
      <c r="S706" s="13" t="s">
        <v>22</v>
      </c>
      <c r="T706" s="11"/>
    </row>
    <row r="707" ht="15.75" customHeight="1">
      <c r="A707" s="6" t="str">
        <f>HYPERLINK("https://devrant.com/rants/1063313","1063313")</f>
        <v>1063313</v>
      </c>
      <c r="B707" s="7">
        <v>43076.95609953703</v>
      </c>
      <c r="C707" s="8">
        <v>9.0</v>
      </c>
      <c r="D707" s="8">
        <v>1.0</v>
      </c>
      <c r="E707" s="8" t="s">
        <v>1534</v>
      </c>
      <c r="F707" s="8"/>
      <c r="G707" s="9" t="s">
        <v>1535</v>
      </c>
      <c r="H707" s="10" t="s">
        <v>22</v>
      </c>
      <c r="I707" s="8"/>
      <c r="J707" s="8"/>
      <c r="K707" s="8"/>
      <c r="L707" s="8"/>
      <c r="M707" s="8"/>
      <c r="N707" s="8"/>
      <c r="O707" s="8"/>
      <c r="P707" s="11"/>
      <c r="Q707" s="11"/>
      <c r="R707" s="11"/>
      <c r="S707" s="11"/>
      <c r="T707" s="11"/>
    </row>
    <row r="708" ht="15.75" customHeight="1">
      <c r="A708" s="6" t="str">
        <f>HYPERLINK("https://devrant.com/rants/2423686","2423686")</f>
        <v>2423686</v>
      </c>
      <c r="B708" s="7">
        <v>43895.26914351852</v>
      </c>
      <c r="C708" s="8">
        <v>9.0</v>
      </c>
      <c r="D708" s="8">
        <v>1.0</v>
      </c>
      <c r="E708" s="8" t="s">
        <v>183</v>
      </c>
      <c r="F708" s="8" t="s">
        <v>184</v>
      </c>
      <c r="G708" s="9" t="s">
        <v>185</v>
      </c>
      <c r="H708" s="10" t="s">
        <v>25</v>
      </c>
      <c r="I708" s="10" t="s">
        <v>26</v>
      </c>
      <c r="J708" s="10" t="s">
        <v>544</v>
      </c>
      <c r="K708" s="8"/>
      <c r="L708" s="8"/>
      <c r="M708" s="8"/>
      <c r="N708" s="8"/>
      <c r="O708" s="10" t="s">
        <v>46</v>
      </c>
      <c r="P708" s="11"/>
      <c r="Q708" s="11"/>
      <c r="R708" s="11"/>
      <c r="S708" s="13" t="s">
        <v>25</v>
      </c>
      <c r="T708" s="11"/>
    </row>
    <row r="709" ht="15.75" customHeight="1">
      <c r="A709" s="6" t="str">
        <f>HYPERLINK("https://devrant.com/rants/292340","292340")</f>
        <v>292340</v>
      </c>
      <c r="B709" s="7">
        <v>42692.10853009259</v>
      </c>
      <c r="C709" s="8">
        <v>9.0</v>
      </c>
      <c r="D709" s="8">
        <v>7.0</v>
      </c>
      <c r="E709" s="8" t="s">
        <v>1536</v>
      </c>
      <c r="F709" s="8"/>
      <c r="G709" s="9" t="s">
        <v>1537</v>
      </c>
      <c r="H709" s="10" t="s">
        <v>22</v>
      </c>
      <c r="I709" s="8"/>
      <c r="J709" s="8"/>
      <c r="K709" s="8"/>
      <c r="L709" s="8"/>
      <c r="M709" s="8"/>
      <c r="N709" s="8"/>
      <c r="O709" s="8"/>
      <c r="P709" s="11"/>
      <c r="Q709" s="11"/>
      <c r="R709" s="11"/>
      <c r="S709" s="11"/>
      <c r="T709" s="11"/>
    </row>
    <row r="710" ht="15.75" customHeight="1">
      <c r="A710" s="6" t="str">
        <f>HYPERLINK("https://devrant.com/rants/2432696","2432696")</f>
        <v>2432696</v>
      </c>
      <c r="B710" s="7">
        <v>43905.81765046297</v>
      </c>
      <c r="C710" s="8">
        <v>8.0</v>
      </c>
      <c r="D710" s="8">
        <v>1.0</v>
      </c>
      <c r="E710" s="8" t="s">
        <v>217</v>
      </c>
      <c r="F710" s="8"/>
      <c r="G710" s="9" t="s">
        <v>218</v>
      </c>
      <c r="H710" s="10" t="s">
        <v>22</v>
      </c>
      <c r="I710" s="8"/>
      <c r="J710" s="8"/>
      <c r="K710" s="8"/>
      <c r="L710" s="8"/>
      <c r="M710" s="8"/>
      <c r="N710" s="8"/>
      <c r="O710" s="8"/>
      <c r="P710" s="11"/>
      <c r="Q710" s="11"/>
      <c r="R710" s="11"/>
      <c r="S710" s="11"/>
      <c r="T710" s="11"/>
    </row>
    <row r="711" ht="15.75" customHeight="1">
      <c r="A711" s="6" t="str">
        <f>HYPERLINK("https://devrant.com/rants/2452396","2452396")</f>
        <v>2452396</v>
      </c>
      <c r="B711" s="7">
        <v>43926.72548611111</v>
      </c>
      <c r="C711" s="8">
        <v>8.0</v>
      </c>
      <c r="D711" s="8">
        <v>1.0</v>
      </c>
      <c r="E711" s="8" t="s">
        <v>211</v>
      </c>
      <c r="F711" s="8" t="s">
        <v>212</v>
      </c>
      <c r="G711" s="9" t="s">
        <v>213</v>
      </c>
      <c r="H711" s="10" t="s">
        <v>22</v>
      </c>
      <c r="I711" s="8"/>
      <c r="J711" s="8"/>
      <c r="K711" s="8"/>
      <c r="L711" s="8"/>
      <c r="M711" s="8"/>
      <c r="N711" s="8"/>
      <c r="O711" s="8"/>
      <c r="P711" s="11"/>
      <c r="Q711" s="11"/>
      <c r="R711" s="11"/>
      <c r="S711" s="11"/>
      <c r="T711" s="11"/>
    </row>
    <row r="712" ht="15.75" customHeight="1">
      <c r="A712" s="6" t="str">
        <f>HYPERLINK("https://devrant.com/rants/2427923","2427923")</f>
        <v>2427923</v>
      </c>
      <c r="B712" s="7">
        <v>43900.60552083333</v>
      </c>
      <c r="C712" s="8">
        <v>8.0</v>
      </c>
      <c r="D712" s="8">
        <v>4.0</v>
      </c>
      <c r="E712" s="8" t="s">
        <v>214</v>
      </c>
      <c r="F712" s="8" t="s">
        <v>215</v>
      </c>
      <c r="G712" s="9" t="s">
        <v>216</v>
      </c>
      <c r="H712" s="10" t="s">
        <v>22</v>
      </c>
      <c r="I712" s="8"/>
      <c r="J712" s="8"/>
      <c r="K712" s="8"/>
      <c r="L712" s="8"/>
      <c r="M712" s="8"/>
      <c r="N712" s="8"/>
      <c r="O712" s="8"/>
      <c r="P712" s="11"/>
      <c r="Q712" s="11"/>
      <c r="R712" s="11"/>
      <c r="S712" s="11"/>
      <c r="T712" s="11"/>
    </row>
    <row r="713" ht="15.75" customHeight="1">
      <c r="A713" s="6" t="str">
        <f>HYPERLINK("https://devrant.com/rants/2402784","2402784")</f>
        <v>2402784</v>
      </c>
      <c r="B713" s="7">
        <v>43875.97126157407</v>
      </c>
      <c r="C713" s="8">
        <v>8.0</v>
      </c>
      <c r="D713" s="8">
        <v>1.0</v>
      </c>
      <c r="E713" s="8" t="s">
        <v>1392</v>
      </c>
      <c r="F713" s="8" t="s">
        <v>1393</v>
      </c>
      <c r="G713" s="9" t="s">
        <v>1394</v>
      </c>
      <c r="H713" s="10" t="s">
        <v>25</v>
      </c>
      <c r="I713" s="10" t="s">
        <v>546</v>
      </c>
      <c r="J713" s="10" t="s">
        <v>1538</v>
      </c>
      <c r="K713" s="10" t="s">
        <v>26</v>
      </c>
      <c r="L713" s="8"/>
      <c r="M713" s="8"/>
      <c r="N713" s="8"/>
      <c r="O713" s="10" t="s">
        <v>46</v>
      </c>
      <c r="P713" s="11"/>
      <c r="Q713" s="11"/>
      <c r="R713" s="11"/>
      <c r="S713" s="13" t="s">
        <v>25</v>
      </c>
      <c r="T713" s="11"/>
    </row>
    <row r="714" ht="15.75" customHeight="1">
      <c r="A714" s="6" t="str">
        <f>HYPERLINK("https://devrant.com/rants/2184472","2184472")</f>
        <v>2184472</v>
      </c>
      <c r="B714" s="7">
        <v>43662.77085648148</v>
      </c>
      <c r="C714" s="8">
        <v>7.0</v>
      </c>
      <c r="D714" s="8">
        <v>32.0</v>
      </c>
      <c r="E714" s="8" t="s">
        <v>1539</v>
      </c>
      <c r="F714" s="8"/>
      <c r="G714" s="9" t="s">
        <v>1540</v>
      </c>
      <c r="H714" s="10" t="s">
        <v>22</v>
      </c>
      <c r="I714" s="8"/>
      <c r="J714" s="8"/>
      <c r="K714" s="8"/>
      <c r="L714" s="8"/>
      <c r="M714" s="8"/>
      <c r="N714" s="8"/>
      <c r="O714" s="8"/>
      <c r="P714" s="11"/>
      <c r="Q714" s="11"/>
      <c r="R714" s="11"/>
      <c r="S714" s="11"/>
      <c r="T714" s="11"/>
    </row>
    <row r="715" ht="15.75" customHeight="1">
      <c r="A715" s="6" t="str">
        <f>HYPERLINK("https://devrant.com/rants/2433366","2433366")</f>
        <v>2433366</v>
      </c>
      <c r="B715" s="7">
        <v>43906.55768518519</v>
      </c>
      <c r="C715" s="8">
        <v>7.0</v>
      </c>
      <c r="D715" s="8">
        <v>7.0</v>
      </c>
      <c r="E715" s="8" t="s">
        <v>1541</v>
      </c>
      <c r="F715" s="8"/>
      <c r="G715" s="9" t="s">
        <v>1542</v>
      </c>
      <c r="H715" s="10" t="s">
        <v>25</v>
      </c>
      <c r="I715" s="10" t="s">
        <v>68</v>
      </c>
      <c r="J715" s="10" t="s">
        <v>1077</v>
      </c>
      <c r="K715" s="8"/>
      <c r="L715" s="8"/>
      <c r="M715" s="8"/>
      <c r="N715" s="8"/>
      <c r="O715" s="10" t="s">
        <v>28</v>
      </c>
      <c r="P715" s="13" t="s">
        <v>29</v>
      </c>
      <c r="Q715" s="11"/>
      <c r="R715" s="11"/>
      <c r="S715" s="13" t="s">
        <v>22</v>
      </c>
      <c r="T715" s="11"/>
    </row>
    <row r="716" ht="15.75" customHeight="1">
      <c r="A716" s="6" t="str">
        <f>HYPERLINK("https://devrant.com/rants/305075","305075")</f>
        <v>305075</v>
      </c>
      <c r="B716" s="7">
        <v>42699.63313657408</v>
      </c>
      <c r="C716" s="8">
        <v>7.0</v>
      </c>
      <c r="D716" s="8">
        <v>1.0</v>
      </c>
      <c r="E716" s="8" t="s">
        <v>1543</v>
      </c>
      <c r="F716" s="8" t="s">
        <v>1544</v>
      </c>
      <c r="G716" s="9" t="s">
        <v>1545</v>
      </c>
      <c r="H716" s="10" t="s">
        <v>22</v>
      </c>
      <c r="I716" s="8"/>
      <c r="J716" s="8"/>
      <c r="K716" s="8"/>
      <c r="L716" s="8"/>
      <c r="M716" s="8"/>
      <c r="N716" s="8"/>
      <c r="O716" s="8"/>
      <c r="P716" s="11"/>
      <c r="Q716" s="11"/>
      <c r="R716" s="11"/>
      <c r="S716" s="11"/>
      <c r="T716" s="11"/>
    </row>
    <row r="717" ht="15.75" customHeight="1">
      <c r="A717" s="6" t="str">
        <f>HYPERLINK("https://devrant.com/rants/1932874","1932874")</f>
        <v>1932874</v>
      </c>
      <c r="B717" s="7">
        <v>43457.48033564815</v>
      </c>
      <c r="C717" s="8">
        <v>7.0</v>
      </c>
      <c r="D717" s="8">
        <v>20.0</v>
      </c>
      <c r="E717" s="8" t="s">
        <v>1546</v>
      </c>
      <c r="F717" s="8"/>
      <c r="G717" s="9" t="s">
        <v>1547</v>
      </c>
      <c r="H717" s="10" t="s">
        <v>22</v>
      </c>
      <c r="I717" s="8"/>
      <c r="J717" s="8"/>
      <c r="K717" s="8"/>
      <c r="L717" s="8"/>
      <c r="M717" s="8"/>
      <c r="N717" s="8"/>
      <c r="O717" s="8"/>
      <c r="P717" s="11"/>
      <c r="Q717" s="11"/>
      <c r="R717" s="11"/>
      <c r="S717" s="11"/>
      <c r="T717" s="11"/>
    </row>
    <row r="718" ht="15.75" customHeight="1">
      <c r="A718" s="6" t="str">
        <f>HYPERLINK("https://devrant.com/rants/1989139","1989139")</f>
        <v>1989139</v>
      </c>
      <c r="B718" s="7">
        <v>43504.58913194444</v>
      </c>
      <c r="C718" s="8">
        <v>7.0</v>
      </c>
      <c r="D718" s="8">
        <v>0.0</v>
      </c>
      <c r="E718" s="8" t="s">
        <v>1548</v>
      </c>
      <c r="F718" s="8" t="s">
        <v>1549</v>
      </c>
      <c r="G718" s="9" t="s">
        <v>1550</v>
      </c>
      <c r="H718" s="10" t="s">
        <v>22</v>
      </c>
      <c r="I718" s="8"/>
      <c r="J718" s="8"/>
      <c r="K718" s="8"/>
      <c r="L718" s="8"/>
      <c r="M718" s="8"/>
      <c r="N718" s="8"/>
      <c r="O718" s="8"/>
      <c r="P718" s="11"/>
      <c r="Q718" s="11"/>
      <c r="R718" s="11"/>
      <c r="S718" s="11"/>
      <c r="T718" s="11"/>
    </row>
    <row r="719" ht="15.75" customHeight="1">
      <c r="A719" s="6" t="str">
        <f>HYPERLINK("https://devrant.com/rants/1943129","1943129")</f>
        <v>1943129</v>
      </c>
      <c r="B719" s="7">
        <v>43465.7087962963</v>
      </c>
      <c r="C719" s="8">
        <v>5.0</v>
      </c>
      <c r="D719" s="8">
        <v>3.0</v>
      </c>
      <c r="E719" s="8" t="s">
        <v>1551</v>
      </c>
      <c r="F719" s="8"/>
      <c r="G719" s="9" t="s">
        <v>1552</v>
      </c>
      <c r="H719" s="10" t="s">
        <v>22</v>
      </c>
      <c r="I719" s="8"/>
      <c r="J719" s="8"/>
      <c r="K719" s="8"/>
      <c r="L719" s="8"/>
      <c r="M719" s="8"/>
      <c r="N719" s="8"/>
      <c r="O719" s="8"/>
      <c r="P719" s="11"/>
      <c r="Q719" s="11"/>
      <c r="R719" s="11"/>
      <c r="S719" s="11"/>
      <c r="T719" s="11"/>
    </row>
    <row r="720" ht="15.75" customHeight="1">
      <c r="A720" s="6" t="str">
        <f>HYPERLINK("https://devrant.com/rants/2047861","2047861")</f>
        <v>2047861</v>
      </c>
      <c r="B720" s="7">
        <v>43555.70767361111</v>
      </c>
      <c r="C720" s="8">
        <v>5.0</v>
      </c>
      <c r="D720" s="8">
        <v>7.0</v>
      </c>
      <c r="E720" s="8" t="s">
        <v>1553</v>
      </c>
      <c r="F720" s="8"/>
      <c r="G720" s="9" t="s">
        <v>1554</v>
      </c>
      <c r="H720" s="10" t="s">
        <v>22</v>
      </c>
      <c r="I720" s="8"/>
      <c r="J720" s="8"/>
      <c r="K720" s="8"/>
      <c r="L720" s="8"/>
      <c r="M720" s="8"/>
      <c r="N720" s="8"/>
      <c r="O720" s="8"/>
      <c r="P720" s="11"/>
      <c r="Q720" s="11"/>
      <c r="R720" s="11"/>
      <c r="S720" s="11"/>
      <c r="T720" s="11"/>
    </row>
    <row r="721" ht="15.75" customHeight="1">
      <c r="A721" s="6" t="str">
        <f>HYPERLINK("https://devrant.com/rants/2430250","2430250")</f>
        <v>2430250</v>
      </c>
      <c r="B721" s="7">
        <v>43902.96752314815</v>
      </c>
      <c r="C721" s="8">
        <v>5.0</v>
      </c>
      <c r="D721" s="8">
        <v>17.0</v>
      </c>
      <c r="E721" s="8" t="s">
        <v>20</v>
      </c>
      <c r="F721" s="8"/>
      <c r="G721" s="9" t="s">
        <v>257</v>
      </c>
      <c r="H721" s="10" t="s">
        <v>25</v>
      </c>
      <c r="I721" s="10" t="s">
        <v>1077</v>
      </c>
      <c r="J721" s="10" t="s">
        <v>1555</v>
      </c>
      <c r="K721" s="10" t="s">
        <v>1556</v>
      </c>
      <c r="L721" s="10" t="s">
        <v>1557</v>
      </c>
      <c r="M721" s="8"/>
      <c r="N721" s="8"/>
      <c r="O721" s="10" t="s">
        <v>28</v>
      </c>
      <c r="P721" s="13" t="s">
        <v>41</v>
      </c>
      <c r="Q721" s="11"/>
      <c r="R721" s="11"/>
      <c r="S721" s="13" t="s">
        <v>22</v>
      </c>
      <c r="T721" s="11"/>
    </row>
    <row r="722" ht="15.75" customHeight="1">
      <c r="A722" s="6" t="str">
        <f>HYPERLINK("https://devrant.com/rants/1992653","1992653")</f>
        <v>1992653</v>
      </c>
      <c r="B722" s="7">
        <v>43507.9940625</v>
      </c>
      <c r="C722" s="8">
        <v>5.0</v>
      </c>
      <c r="D722" s="8">
        <v>3.0</v>
      </c>
      <c r="E722" s="8" t="s">
        <v>1558</v>
      </c>
      <c r="F722" s="8" t="s">
        <v>1559</v>
      </c>
      <c r="G722" s="9" t="s">
        <v>1560</v>
      </c>
      <c r="H722" s="10" t="s">
        <v>22</v>
      </c>
      <c r="I722" s="8"/>
      <c r="J722" s="8"/>
      <c r="K722" s="8"/>
      <c r="L722" s="8"/>
      <c r="M722" s="8"/>
      <c r="N722" s="8"/>
      <c r="O722" s="8"/>
      <c r="P722" s="11"/>
      <c r="Q722" s="11"/>
      <c r="R722" s="11"/>
      <c r="S722" s="11"/>
      <c r="T722" s="11"/>
    </row>
    <row r="723" ht="15.75" customHeight="1">
      <c r="A723" s="6" t="str">
        <f>HYPERLINK("https://devrant.com/rants/2434425","2434425")</f>
        <v>2434425</v>
      </c>
      <c r="B723" s="7">
        <v>43907.44181712963</v>
      </c>
      <c r="C723" s="8">
        <v>5.0</v>
      </c>
      <c r="D723" s="8">
        <v>4.0</v>
      </c>
      <c r="E723" s="8" t="s">
        <v>254</v>
      </c>
      <c r="F723" s="8"/>
      <c r="G723" s="9" t="s">
        <v>255</v>
      </c>
      <c r="H723" s="10" t="s">
        <v>25</v>
      </c>
      <c r="I723" s="10" t="s">
        <v>38</v>
      </c>
      <c r="J723" s="10" t="s">
        <v>34</v>
      </c>
      <c r="K723" s="10" t="s">
        <v>65</v>
      </c>
      <c r="L723" s="10" t="s">
        <v>1561</v>
      </c>
      <c r="M723" s="8"/>
      <c r="N723" s="8"/>
      <c r="O723" s="10" t="s">
        <v>28</v>
      </c>
      <c r="P723" s="13" t="s">
        <v>29</v>
      </c>
      <c r="Q723" s="11"/>
      <c r="R723" s="11"/>
      <c r="S723" s="13" t="s">
        <v>22</v>
      </c>
      <c r="T723" s="11"/>
    </row>
    <row r="724" ht="15.75" customHeight="1">
      <c r="A724" s="6" t="str">
        <f>HYPERLINK("https://devrant.com/rants/2205154","2205154")</f>
        <v>2205154</v>
      </c>
      <c r="B724" s="7">
        <v>43679.36328703703</v>
      </c>
      <c r="C724" s="8">
        <v>4.0</v>
      </c>
      <c r="D724" s="8">
        <v>5.0</v>
      </c>
      <c r="E724" s="8" t="s">
        <v>1562</v>
      </c>
      <c r="F724" s="8" t="s">
        <v>1563</v>
      </c>
      <c r="G724" s="9" t="s">
        <v>1564</v>
      </c>
      <c r="H724" s="10" t="s">
        <v>22</v>
      </c>
      <c r="I724" s="8"/>
      <c r="J724" s="8"/>
      <c r="K724" s="8"/>
      <c r="L724" s="8"/>
      <c r="M724" s="8"/>
      <c r="N724" s="8"/>
      <c r="O724" s="8"/>
      <c r="P724" s="11"/>
      <c r="Q724" s="11"/>
      <c r="R724" s="11"/>
      <c r="S724" s="11"/>
      <c r="T724" s="11"/>
    </row>
    <row r="725" ht="15.75" customHeight="1">
      <c r="A725" s="6" t="str">
        <f>HYPERLINK("https://devrant.com/rants/2401047","2401047")</f>
        <v>2401047</v>
      </c>
      <c r="B725" s="7">
        <v>43874.20467592592</v>
      </c>
      <c r="C725" s="8">
        <v>4.0</v>
      </c>
      <c r="D725" s="8">
        <v>5.0</v>
      </c>
      <c r="E725" s="8" t="s">
        <v>1565</v>
      </c>
      <c r="F725" s="8"/>
      <c r="G725" s="9" t="s">
        <v>1566</v>
      </c>
      <c r="H725" s="10" t="s">
        <v>22</v>
      </c>
      <c r="I725" s="8"/>
      <c r="J725" s="8"/>
      <c r="K725" s="8"/>
      <c r="L725" s="8"/>
      <c r="M725" s="8"/>
      <c r="N725" s="8"/>
      <c r="O725" s="8"/>
      <c r="P725" s="11"/>
      <c r="Q725" s="11"/>
      <c r="R725" s="11"/>
      <c r="S725" s="11"/>
      <c r="T725" s="11"/>
    </row>
    <row r="726" ht="15.75" customHeight="1">
      <c r="A726" s="6" t="str">
        <f>HYPERLINK("https://devrant.com/rants/2131245","2131245")</f>
        <v>2131245</v>
      </c>
      <c r="B726" s="7">
        <v>43621.73116898148</v>
      </c>
      <c r="C726" s="8">
        <v>4.0</v>
      </c>
      <c r="D726" s="8">
        <v>1.0</v>
      </c>
      <c r="E726" s="8" t="s">
        <v>1567</v>
      </c>
      <c r="F726" s="8"/>
      <c r="G726" s="9" t="s">
        <v>1568</v>
      </c>
      <c r="H726" s="10" t="s">
        <v>22</v>
      </c>
      <c r="I726" s="8"/>
      <c r="J726" s="8"/>
      <c r="K726" s="8"/>
      <c r="L726" s="8"/>
      <c r="M726" s="8"/>
      <c r="N726" s="8"/>
      <c r="O726" s="8"/>
      <c r="P726" s="11"/>
      <c r="Q726" s="11"/>
      <c r="R726" s="11"/>
      <c r="S726" s="11"/>
      <c r="T726" s="11"/>
    </row>
    <row r="727" ht="15.75" customHeight="1">
      <c r="A727" s="6" t="str">
        <f>HYPERLINK("https://devrant.com/rants/1951340","1951340")</f>
        <v>1951340</v>
      </c>
      <c r="B727" s="7">
        <v>43473.16290509259</v>
      </c>
      <c r="C727" s="8">
        <v>4.0</v>
      </c>
      <c r="D727" s="8">
        <v>5.0</v>
      </c>
      <c r="E727" s="8" t="s">
        <v>1569</v>
      </c>
      <c r="F727" s="8"/>
      <c r="G727" s="9" t="s">
        <v>1570</v>
      </c>
      <c r="H727" s="10" t="s">
        <v>22</v>
      </c>
      <c r="I727" s="8"/>
      <c r="J727" s="8"/>
      <c r="K727" s="8"/>
      <c r="L727" s="8"/>
      <c r="M727" s="8"/>
      <c r="N727" s="8"/>
      <c r="O727" s="8"/>
      <c r="P727" s="11"/>
      <c r="Q727" s="11"/>
      <c r="R727" s="11"/>
      <c r="S727" s="11"/>
      <c r="T727" s="11"/>
    </row>
    <row r="728" ht="15.75" customHeight="1">
      <c r="A728" s="6" t="str">
        <f>HYPERLINK("https://devrant.com/rants/2430483","2430483")</f>
        <v>2430483</v>
      </c>
      <c r="B728" s="7">
        <v>43903.30307870371</v>
      </c>
      <c r="C728" s="8">
        <v>4.0</v>
      </c>
      <c r="D728" s="8">
        <v>2.0</v>
      </c>
      <c r="E728" s="8" t="s">
        <v>20</v>
      </c>
      <c r="F728" s="8"/>
      <c r="G728" s="9" t="s">
        <v>270</v>
      </c>
      <c r="H728" s="10" t="s">
        <v>25</v>
      </c>
      <c r="I728" s="10" t="s">
        <v>32</v>
      </c>
      <c r="J728" s="10" t="s">
        <v>1249</v>
      </c>
      <c r="K728" s="8"/>
      <c r="L728" s="8"/>
      <c r="M728" s="8"/>
      <c r="N728" s="8"/>
      <c r="O728" s="10" t="s">
        <v>28</v>
      </c>
      <c r="P728" s="13" t="s">
        <v>41</v>
      </c>
      <c r="Q728" s="11"/>
      <c r="R728" s="11"/>
      <c r="S728" s="13" t="s">
        <v>22</v>
      </c>
      <c r="T728" s="11"/>
    </row>
    <row r="729" ht="15.75" customHeight="1">
      <c r="A729" s="6" t="str">
        <f>HYPERLINK("https://devrant.com/rants/1074288","1074288")</f>
        <v>1074288</v>
      </c>
      <c r="B729" s="7">
        <v>43081.61127314815</v>
      </c>
      <c r="C729" s="8">
        <v>3.0</v>
      </c>
      <c r="D729" s="8">
        <v>6.0</v>
      </c>
      <c r="E729" s="8" t="s">
        <v>328</v>
      </c>
      <c r="F729" s="8"/>
      <c r="G729" s="9" t="s">
        <v>1571</v>
      </c>
      <c r="H729" s="10" t="s">
        <v>22</v>
      </c>
      <c r="I729" s="8"/>
      <c r="J729" s="8"/>
      <c r="K729" s="8"/>
      <c r="L729" s="8"/>
      <c r="M729" s="8"/>
      <c r="N729" s="8"/>
      <c r="O729" s="8"/>
      <c r="P729" s="11"/>
      <c r="Q729" s="11"/>
      <c r="R729" s="11"/>
      <c r="S729" s="11"/>
      <c r="T729" s="11"/>
    </row>
    <row r="730" ht="15.75" customHeight="1">
      <c r="A730" s="6" t="str">
        <f>HYPERLINK("https://devrant.com/rants/2433316","2433316")</f>
        <v>2433316</v>
      </c>
      <c r="B730" s="7">
        <v>43906.50289351852</v>
      </c>
      <c r="C730" s="8">
        <v>3.0</v>
      </c>
      <c r="D730" s="8">
        <v>5.0</v>
      </c>
      <c r="E730" s="8" t="s">
        <v>1572</v>
      </c>
      <c r="F730" s="8"/>
      <c r="G730" s="9" t="s">
        <v>1573</v>
      </c>
      <c r="H730" s="10" t="s">
        <v>25</v>
      </c>
      <c r="I730" s="10" t="s">
        <v>38</v>
      </c>
      <c r="J730" s="10" t="s">
        <v>1101</v>
      </c>
      <c r="K730" s="10" t="s">
        <v>64</v>
      </c>
      <c r="L730" s="8"/>
      <c r="M730" s="8"/>
      <c r="N730" s="8"/>
      <c r="O730" s="10" t="s">
        <v>46</v>
      </c>
      <c r="P730" s="11"/>
      <c r="Q730" s="11"/>
      <c r="R730" s="11"/>
      <c r="S730" s="13" t="s">
        <v>22</v>
      </c>
      <c r="T730" s="11"/>
    </row>
    <row r="731" ht="15.75" customHeight="1">
      <c r="A731" s="6" t="str">
        <f>HYPERLINK("https://devrant.com/rants/2412497","2412497")</f>
        <v>2412497</v>
      </c>
      <c r="B731" s="7">
        <v>43886.03489583333</v>
      </c>
      <c r="C731" s="8">
        <v>3.0</v>
      </c>
      <c r="D731" s="8">
        <v>13.0</v>
      </c>
      <c r="E731" s="8" t="s">
        <v>35</v>
      </c>
      <c r="F731" s="8"/>
      <c r="G731" s="9" t="s">
        <v>306</v>
      </c>
      <c r="H731" s="10" t="s">
        <v>25</v>
      </c>
      <c r="I731" s="10" t="s">
        <v>425</v>
      </c>
      <c r="J731" s="10" t="s">
        <v>703</v>
      </c>
      <c r="K731" s="10" t="s">
        <v>84</v>
      </c>
      <c r="L731" s="8"/>
      <c r="M731" s="8"/>
      <c r="N731" s="8"/>
      <c r="O731" s="10" t="s">
        <v>60</v>
      </c>
      <c r="P731" s="13" t="s">
        <v>40</v>
      </c>
      <c r="Q731" s="11"/>
      <c r="R731" s="11"/>
      <c r="S731" s="13" t="s">
        <v>22</v>
      </c>
      <c r="T731" s="11"/>
    </row>
    <row r="732" ht="15.75" customHeight="1">
      <c r="A732" s="6" t="str">
        <f>HYPERLINK("https://devrant.com/rants/2433878","2433878")</f>
        <v>2433878</v>
      </c>
      <c r="B732" s="7">
        <v>43907.13827546296</v>
      </c>
      <c r="C732" s="8">
        <v>2.0</v>
      </c>
      <c r="D732" s="8">
        <v>8.0</v>
      </c>
      <c r="E732" s="8" t="s">
        <v>662</v>
      </c>
      <c r="F732" s="8"/>
      <c r="G732" s="9" t="s">
        <v>663</v>
      </c>
      <c r="H732" s="10" t="s">
        <v>25</v>
      </c>
      <c r="I732" s="10" t="s">
        <v>664</v>
      </c>
      <c r="J732" s="10" t="s">
        <v>425</v>
      </c>
      <c r="K732" s="10" t="s">
        <v>595</v>
      </c>
      <c r="L732" s="8"/>
      <c r="M732" s="8"/>
      <c r="N732" s="8"/>
      <c r="O732" s="10" t="s">
        <v>28</v>
      </c>
      <c r="P732" s="13" t="s">
        <v>41</v>
      </c>
      <c r="Q732" s="11"/>
      <c r="R732" s="11"/>
      <c r="S732" s="13" t="s">
        <v>22</v>
      </c>
      <c r="T732" s="11"/>
    </row>
    <row r="733" ht="15.75" customHeight="1">
      <c r="A733" s="6" t="str">
        <f>HYPERLINK("https://devrant.com/rants/2440927","2440927")</f>
        <v>2440927</v>
      </c>
      <c r="B733" s="7">
        <v>43914.65782407407</v>
      </c>
      <c r="C733" s="8">
        <v>2.0</v>
      </c>
      <c r="D733" s="8">
        <v>4.0</v>
      </c>
      <c r="E733" s="8" t="s">
        <v>317</v>
      </c>
      <c r="F733" s="8"/>
      <c r="G733" s="9" t="s">
        <v>318</v>
      </c>
      <c r="H733" s="10" t="s">
        <v>25</v>
      </c>
      <c r="I733" s="10" t="s">
        <v>559</v>
      </c>
      <c r="J733" s="10" t="s">
        <v>523</v>
      </c>
      <c r="K733" s="10" t="s">
        <v>555</v>
      </c>
      <c r="L733" s="10" t="s">
        <v>39</v>
      </c>
      <c r="M733" s="8"/>
      <c r="N733" s="8"/>
      <c r="O733" s="10" t="s">
        <v>28</v>
      </c>
      <c r="P733" s="13" t="s">
        <v>41</v>
      </c>
      <c r="Q733" s="11"/>
      <c r="R733" s="11"/>
      <c r="S733" s="13" t="s">
        <v>22</v>
      </c>
      <c r="T733" s="11"/>
    </row>
    <row r="734" ht="15.75" customHeight="1">
      <c r="A734" s="6" t="str">
        <f>HYPERLINK("https://devrant.com/rants/2433764","2433764")</f>
        <v>2433764</v>
      </c>
      <c r="B734" s="7">
        <v>43906.97261574074</v>
      </c>
      <c r="C734" s="8">
        <v>2.0</v>
      </c>
      <c r="D734" s="8">
        <v>22.0</v>
      </c>
      <c r="E734" s="8" t="s">
        <v>35</v>
      </c>
      <c r="F734" s="8"/>
      <c r="G734" s="9" t="s">
        <v>668</v>
      </c>
      <c r="H734" s="10" t="s">
        <v>25</v>
      </c>
      <c r="I734" s="10" t="s">
        <v>546</v>
      </c>
      <c r="J734" s="10" t="s">
        <v>703</v>
      </c>
      <c r="K734" s="10" t="s">
        <v>425</v>
      </c>
      <c r="L734" s="8"/>
      <c r="M734" s="8"/>
      <c r="N734" s="8"/>
      <c r="O734" s="10" t="s">
        <v>28</v>
      </c>
      <c r="P734" s="13" t="s">
        <v>41</v>
      </c>
      <c r="Q734" s="11"/>
      <c r="R734" s="11"/>
      <c r="S734" s="13" t="s">
        <v>22</v>
      </c>
      <c r="T734" s="11"/>
    </row>
    <row r="735" ht="15.75" customHeight="1">
      <c r="A735" s="6" t="str">
        <f>HYPERLINK("https://devrant.com/rants/2359245","2359245")</f>
        <v>2359245</v>
      </c>
      <c r="B735" s="7">
        <v>43833.08653935185</v>
      </c>
      <c r="C735" s="8">
        <v>2.0</v>
      </c>
      <c r="D735" s="8">
        <v>8.0</v>
      </c>
      <c r="E735" s="8" t="s">
        <v>1574</v>
      </c>
      <c r="F735" s="8"/>
      <c r="G735" s="9" t="s">
        <v>1575</v>
      </c>
      <c r="H735" s="10" t="s">
        <v>22</v>
      </c>
      <c r="I735" s="8"/>
      <c r="J735" s="8"/>
      <c r="K735" s="8"/>
      <c r="L735" s="8"/>
      <c r="M735" s="8"/>
      <c r="N735" s="8"/>
      <c r="O735" s="8"/>
      <c r="P735" s="11"/>
      <c r="Q735" s="11"/>
      <c r="R735" s="11"/>
      <c r="S735" s="11"/>
      <c r="T735" s="11"/>
    </row>
    <row r="736" ht="15.75" customHeight="1">
      <c r="A736" s="6" t="str">
        <f>HYPERLINK("https://devrant.com/rants/2177950","2177950")</f>
        <v>2177950</v>
      </c>
      <c r="B736" s="7">
        <v>43658.11799768519</v>
      </c>
      <c r="C736" s="8">
        <v>1.0</v>
      </c>
      <c r="D736" s="8">
        <v>0.0</v>
      </c>
      <c r="E736" s="8" t="s">
        <v>1576</v>
      </c>
      <c r="F736" s="8"/>
      <c r="G736" s="9" t="s">
        <v>1577</v>
      </c>
      <c r="H736" s="10" t="s">
        <v>22</v>
      </c>
      <c r="I736" s="8"/>
      <c r="J736" s="8"/>
      <c r="K736" s="8"/>
      <c r="L736" s="8"/>
      <c r="M736" s="8"/>
      <c r="N736" s="8"/>
      <c r="O736" s="8"/>
      <c r="P736" s="11"/>
      <c r="Q736" s="11"/>
      <c r="R736" s="11"/>
      <c r="S736" s="11"/>
      <c r="T736" s="11"/>
    </row>
    <row r="737" ht="15.75" customHeight="1">
      <c r="A737" s="6" t="str">
        <f>HYPERLINK("https://devrant.com/rants/1003652","1003652")</f>
        <v>1003652</v>
      </c>
      <c r="B737" s="7">
        <v>43054.31217592592</v>
      </c>
      <c r="C737" s="8">
        <v>1.0</v>
      </c>
      <c r="D737" s="8">
        <v>2.0</v>
      </c>
      <c r="E737" s="8" t="s">
        <v>1578</v>
      </c>
      <c r="F737" s="8"/>
      <c r="G737" s="9" t="s">
        <v>1579</v>
      </c>
      <c r="H737" s="10" t="s">
        <v>22</v>
      </c>
      <c r="I737" s="8"/>
      <c r="J737" s="8"/>
      <c r="K737" s="8"/>
      <c r="L737" s="8"/>
      <c r="M737" s="8"/>
      <c r="N737" s="8"/>
      <c r="O737" s="8"/>
      <c r="P737" s="11"/>
      <c r="Q737" s="11"/>
      <c r="R737" s="11"/>
      <c r="S737" s="11"/>
      <c r="T737" s="11"/>
    </row>
    <row r="738" ht="15.75" customHeight="1">
      <c r="A738" s="6" t="str">
        <f>HYPERLINK("https://devrant.com/rants/2105942","2105942")</f>
        <v>2105942</v>
      </c>
      <c r="B738" s="7">
        <v>43602.44037037037</v>
      </c>
      <c r="C738" s="8">
        <v>1.0</v>
      </c>
      <c r="D738" s="8">
        <v>8.0</v>
      </c>
      <c r="E738" s="8" t="s">
        <v>1580</v>
      </c>
      <c r="F738" s="8"/>
      <c r="G738" s="9" t="s">
        <v>1581</v>
      </c>
      <c r="H738" s="10" t="s">
        <v>22</v>
      </c>
      <c r="I738" s="8"/>
      <c r="J738" s="8"/>
      <c r="K738" s="8"/>
      <c r="L738" s="8"/>
      <c r="M738" s="8"/>
      <c r="N738" s="8"/>
      <c r="O738" s="8"/>
      <c r="P738" s="11"/>
      <c r="Q738" s="11"/>
      <c r="R738" s="11"/>
      <c r="S738" s="11"/>
      <c r="T738" s="11"/>
    </row>
    <row r="739" ht="15.75" customHeight="1">
      <c r="A739" s="6" t="str">
        <f>HYPERLINK("https://devrant.com/rants/2442457","2442457")</f>
        <v>2442457</v>
      </c>
      <c r="B739" s="7">
        <v>43916.44099537037</v>
      </c>
      <c r="C739" s="8">
        <v>1.0</v>
      </c>
      <c r="D739" s="8">
        <v>0.0</v>
      </c>
      <c r="E739" s="8" t="s">
        <v>357</v>
      </c>
      <c r="F739" s="8" t="s">
        <v>358</v>
      </c>
      <c r="G739" s="9" t="s">
        <v>359</v>
      </c>
      <c r="H739" s="10" t="s">
        <v>25</v>
      </c>
      <c r="I739" s="10" t="s">
        <v>26</v>
      </c>
      <c r="J739" s="8"/>
      <c r="K739" s="8"/>
      <c r="L739" s="8"/>
      <c r="M739" s="8"/>
      <c r="N739" s="8"/>
      <c r="O739" s="10" t="s">
        <v>46</v>
      </c>
      <c r="P739" s="11"/>
      <c r="Q739" s="11"/>
      <c r="R739" s="11"/>
      <c r="S739" s="13" t="s">
        <v>25</v>
      </c>
      <c r="T739" s="11"/>
    </row>
    <row r="740" ht="15.75" customHeight="1">
      <c r="A740" s="6" t="str">
        <f>HYPERLINK("https://devrant.com/rants/2231086","2231086")</f>
        <v>2231086</v>
      </c>
      <c r="B740" s="7">
        <v>43702.34747685185</v>
      </c>
      <c r="C740" s="8">
        <v>0.0</v>
      </c>
      <c r="D740" s="8">
        <v>16.0</v>
      </c>
      <c r="E740" s="8" t="s">
        <v>1582</v>
      </c>
      <c r="F740" s="8"/>
      <c r="G740" s="9" t="s">
        <v>1583</v>
      </c>
      <c r="H740" s="10" t="s">
        <v>22</v>
      </c>
      <c r="I740" s="8"/>
      <c r="J740" s="8"/>
      <c r="K740" s="8"/>
      <c r="L740" s="8"/>
      <c r="M740" s="8"/>
      <c r="N740" s="8"/>
      <c r="O740" s="8"/>
      <c r="P740" s="11"/>
      <c r="Q740" s="11"/>
      <c r="R740" s="11"/>
      <c r="S740" s="11"/>
      <c r="T740" s="11"/>
    </row>
    <row r="741" ht="15.75" customHeight="1">
      <c r="A741" s="6" t="str">
        <f>HYPERLINK("https://devrant.com/rants/2427055","2427055")</f>
        <v>2427055</v>
      </c>
      <c r="B741" s="7">
        <v>43899.53650462963</v>
      </c>
      <c r="C741" s="8">
        <v>60.0</v>
      </c>
      <c r="D741" s="8">
        <v>28.0</v>
      </c>
      <c r="E741" s="8" t="s">
        <v>138</v>
      </c>
      <c r="F741" s="8"/>
      <c r="G741" s="9" t="s">
        <v>970</v>
      </c>
      <c r="H741" s="10" t="s">
        <v>25</v>
      </c>
      <c r="I741" s="10" t="s">
        <v>68</v>
      </c>
      <c r="J741" s="10" t="s">
        <v>595</v>
      </c>
      <c r="K741" s="10" t="s">
        <v>540</v>
      </c>
      <c r="L741" s="10" t="s">
        <v>38</v>
      </c>
      <c r="M741" s="10" t="s">
        <v>84</v>
      </c>
      <c r="N741" s="10" t="s">
        <v>631</v>
      </c>
      <c r="O741" s="10" t="s">
        <v>60</v>
      </c>
      <c r="P741" s="13"/>
      <c r="Q741" s="11"/>
      <c r="R741" s="11"/>
      <c r="S741" s="13" t="s">
        <v>22</v>
      </c>
      <c r="T741" s="11"/>
    </row>
    <row r="742" ht="15.75" customHeight="1">
      <c r="A742" s="6" t="str">
        <f>HYPERLINK("https://devrant.com/rants/2426615","2426615")</f>
        <v>2426615</v>
      </c>
      <c r="B742" s="7">
        <v>43899.02868055556</v>
      </c>
      <c r="C742" s="8">
        <v>60.0</v>
      </c>
      <c r="D742" s="8">
        <v>9.0</v>
      </c>
      <c r="E742" s="8" t="s">
        <v>138</v>
      </c>
      <c r="F742" s="8"/>
      <c r="G742" s="9" t="s">
        <v>1584</v>
      </c>
      <c r="H742" s="10" t="s">
        <v>25</v>
      </c>
      <c r="I742" s="10" t="s">
        <v>1585</v>
      </c>
      <c r="J742" s="10" t="s">
        <v>1586</v>
      </c>
      <c r="K742" s="10" t="s">
        <v>1587</v>
      </c>
      <c r="L742" s="10" t="s">
        <v>1400</v>
      </c>
      <c r="M742" s="10" t="s">
        <v>555</v>
      </c>
      <c r="N742" s="8"/>
      <c r="O742" s="10" t="s">
        <v>46</v>
      </c>
      <c r="P742" s="11"/>
      <c r="Q742" s="11"/>
      <c r="R742" s="11"/>
      <c r="S742" s="13" t="s">
        <v>22</v>
      </c>
      <c r="T742" s="11"/>
    </row>
    <row r="743" ht="15.75" customHeight="1">
      <c r="A743" s="6" t="str">
        <f>HYPERLINK("https://devrant.com/rants/2426881","2426881")</f>
        <v>2426881</v>
      </c>
      <c r="B743" s="7">
        <v>43899.35578703704</v>
      </c>
      <c r="C743" s="8">
        <v>55.0</v>
      </c>
      <c r="D743" s="8">
        <v>5.0</v>
      </c>
      <c r="E743" s="8" t="s">
        <v>138</v>
      </c>
      <c r="F743" s="8"/>
      <c r="G743" s="9" t="s">
        <v>1588</v>
      </c>
      <c r="H743" s="10" t="s">
        <v>25</v>
      </c>
      <c r="I743" s="10" t="s">
        <v>595</v>
      </c>
      <c r="J743" s="10" t="s">
        <v>523</v>
      </c>
      <c r="K743" s="10" t="s">
        <v>1128</v>
      </c>
      <c r="L743" s="8"/>
      <c r="M743" s="8"/>
      <c r="N743" s="8"/>
      <c r="O743" s="10" t="s">
        <v>28</v>
      </c>
      <c r="P743" s="13" t="s">
        <v>41</v>
      </c>
      <c r="Q743" s="13" t="s">
        <v>40</v>
      </c>
      <c r="R743" s="11"/>
      <c r="S743" s="13" t="s">
        <v>22</v>
      </c>
      <c r="T743" s="11"/>
    </row>
    <row r="744" ht="15.75" customHeight="1">
      <c r="A744" s="6" t="str">
        <f>HYPERLINK("https://devrant.com/rants/2427165","2427165")</f>
        <v>2427165</v>
      </c>
      <c r="B744" s="7">
        <v>43899.6440625</v>
      </c>
      <c r="C744" s="8">
        <v>53.0</v>
      </c>
      <c r="D744" s="8">
        <v>2.0</v>
      </c>
      <c r="E744" s="8" t="s">
        <v>393</v>
      </c>
      <c r="F744" s="8"/>
      <c r="G744" s="9" t="s">
        <v>394</v>
      </c>
      <c r="H744" s="10" t="s">
        <v>25</v>
      </c>
      <c r="I744" s="10" t="s">
        <v>26</v>
      </c>
      <c r="J744" s="10" t="s">
        <v>226</v>
      </c>
      <c r="K744" s="10" t="s">
        <v>435</v>
      </c>
      <c r="L744" s="8"/>
      <c r="M744" s="8"/>
      <c r="N744" s="8"/>
      <c r="O744" s="10" t="s">
        <v>46</v>
      </c>
      <c r="P744" s="11"/>
      <c r="Q744" s="11"/>
      <c r="R744" s="11"/>
      <c r="S744" s="13" t="s">
        <v>25</v>
      </c>
      <c r="T744" s="11"/>
    </row>
    <row r="745" ht="15.75" customHeight="1">
      <c r="A745" s="6" t="str">
        <f>HYPERLINK("https://devrant.com/rants/2426768","2426768")</f>
        <v>2426768</v>
      </c>
      <c r="B745" s="7">
        <v>43899.21950231482</v>
      </c>
      <c r="C745" s="8">
        <v>52.0</v>
      </c>
      <c r="D745" s="8">
        <v>3.0</v>
      </c>
      <c r="E745" s="8" t="s">
        <v>1589</v>
      </c>
      <c r="F745" s="8"/>
      <c r="G745" s="9" t="s">
        <v>1590</v>
      </c>
      <c r="H745" s="10" t="s">
        <v>25</v>
      </c>
      <c r="I745" s="10" t="s">
        <v>555</v>
      </c>
      <c r="J745" s="10" t="s">
        <v>540</v>
      </c>
      <c r="K745" s="10" t="s">
        <v>1586</v>
      </c>
      <c r="L745" s="8"/>
      <c r="M745" s="8"/>
      <c r="N745" s="8"/>
      <c r="O745" s="10" t="s">
        <v>28</v>
      </c>
      <c r="P745" s="13" t="s">
        <v>29</v>
      </c>
      <c r="Q745" s="11"/>
      <c r="R745" s="11"/>
      <c r="S745" s="13" t="s">
        <v>22</v>
      </c>
      <c r="T745" s="11"/>
    </row>
    <row r="746" ht="15.75" customHeight="1">
      <c r="A746" s="6" t="str">
        <f>HYPERLINK("https://devrant.com/rants/2427730","2427730")</f>
        <v>2427730</v>
      </c>
      <c r="B746" s="7">
        <v>43900.41175925926</v>
      </c>
      <c r="C746" s="8">
        <v>45.0</v>
      </c>
      <c r="D746" s="8">
        <v>22.0</v>
      </c>
      <c r="E746" s="8" t="s">
        <v>138</v>
      </c>
      <c r="F746" s="8"/>
      <c r="G746" s="9" t="s">
        <v>1591</v>
      </c>
      <c r="H746" s="10" t="s">
        <v>25</v>
      </c>
      <c r="I746" s="10" t="s">
        <v>38</v>
      </c>
      <c r="J746" s="15"/>
      <c r="K746" s="10" t="s">
        <v>699</v>
      </c>
      <c r="L746" s="8"/>
      <c r="M746" s="8"/>
      <c r="N746" s="8"/>
      <c r="O746" s="10" t="s">
        <v>28</v>
      </c>
      <c r="P746" s="13" t="s">
        <v>29</v>
      </c>
      <c r="Q746" s="13" t="s">
        <v>88</v>
      </c>
      <c r="R746" s="11"/>
      <c r="S746" s="13" t="s">
        <v>22</v>
      </c>
      <c r="T746" s="11"/>
    </row>
    <row r="747" ht="15.75" customHeight="1">
      <c r="A747" s="6" t="str">
        <f>HYPERLINK("https://devrant.com/rants/2426912","2426912")</f>
        <v>2426912</v>
      </c>
      <c r="B747" s="7">
        <v>43899.3921412037</v>
      </c>
      <c r="C747" s="8">
        <v>44.0</v>
      </c>
      <c r="D747" s="8">
        <v>13.0</v>
      </c>
      <c r="E747" s="8" t="s">
        <v>138</v>
      </c>
      <c r="F747" s="8"/>
      <c r="G747" s="9" t="s">
        <v>1592</v>
      </c>
      <c r="H747" s="10" t="s">
        <v>25</v>
      </c>
      <c r="I747" s="10" t="s">
        <v>38</v>
      </c>
      <c r="J747" s="10" t="s">
        <v>797</v>
      </c>
      <c r="K747" s="10" t="s">
        <v>653</v>
      </c>
      <c r="L747" s="10" t="s">
        <v>64</v>
      </c>
      <c r="M747" s="8"/>
      <c r="N747" s="8"/>
      <c r="O747" s="10" t="s">
        <v>60</v>
      </c>
      <c r="P747" s="13" t="s">
        <v>47</v>
      </c>
      <c r="Q747" s="11"/>
      <c r="R747" s="11"/>
      <c r="S747" s="13" t="s">
        <v>22</v>
      </c>
      <c r="T747" s="11"/>
    </row>
    <row r="748" ht="15.75" customHeight="1">
      <c r="A748" s="6" t="str">
        <f>HYPERLINK("https://devrant.com/rants/2431405","2431405")</f>
        <v>2431405</v>
      </c>
      <c r="B748" s="7">
        <v>43904.14398148148</v>
      </c>
      <c r="C748" s="8">
        <v>42.0</v>
      </c>
      <c r="D748" s="8">
        <v>25.0</v>
      </c>
      <c r="E748" s="8" t="s">
        <v>138</v>
      </c>
      <c r="F748" s="8"/>
      <c r="G748" s="9" t="s">
        <v>1593</v>
      </c>
      <c r="H748" s="10" t="s">
        <v>25</v>
      </c>
      <c r="I748" s="10" t="s">
        <v>1077</v>
      </c>
      <c r="J748" s="10" t="s">
        <v>1504</v>
      </c>
      <c r="K748" s="10" t="s">
        <v>1556</v>
      </c>
      <c r="L748" s="8"/>
      <c r="M748" s="8"/>
      <c r="N748" s="8"/>
      <c r="O748" s="10" t="s">
        <v>28</v>
      </c>
      <c r="P748" s="13" t="s">
        <v>29</v>
      </c>
      <c r="Q748" s="11"/>
      <c r="R748" s="11"/>
      <c r="S748" s="13" t="s">
        <v>22</v>
      </c>
      <c r="T748" s="11"/>
    </row>
    <row r="749" ht="15.75" customHeight="1">
      <c r="A749" s="6" t="str">
        <f>HYPERLINK("https://devrant.com/rants/2427361","2427361")</f>
        <v>2427361</v>
      </c>
      <c r="B749" s="7">
        <v>43899.93361111111</v>
      </c>
      <c r="C749" s="8">
        <v>41.0</v>
      </c>
      <c r="D749" s="8">
        <v>8.0</v>
      </c>
      <c r="E749" s="8" t="s">
        <v>138</v>
      </c>
      <c r="F749" s="8"/>
      <c r="G749" s="9" t="s">
        <v>1594</v>
      </c>
      <c r="H749" s="10" t="s">
        <v>25</v>
      </c>
      <c r="I749" s="10" t="s">
        <v>38</v>
      </c>
      <c r="J749" s="10" t="s">
        <v>64</v>
      </c>
      <c r="K749" s="8"/>
      <c r="L749" s="10" t="s">
        <v>540</v>
      </c>
      <c r="M749" s="8"/>
      <c r="N749" s="8"/>
      <c r="O749" s="10" t="s">
        <v>28</v>
      </c>
      <c r="P749" s="13" t="s">
        <v>29</v>
      </c>
      <c r="Q749" s="11"/>
      <c r="R749" s="11"/>
      <c r="S749" s="13" t="s">
        <v>22</v>
      </c>
      <c r="T749" s="11"/>
    </row>
    <row r="750" ht="15.75" customHeight="1">
      <c r="A750" s="6" t="str">
        <f>HYPERLINK("https://devrant.com/rants/2431340","2431340")</f>
        <v>2431340</v>
      </c>
      <c r="B750" s="7">
        <v>43904.0225462963</v>
      </c>
      <c r="C750" s="8">
        <v>31.0</v>
      </c>
      <c r="D750" s="8">
        <v>3.0</v>
      </c>
      <c r="E750" s="8" t="s">
        <v>697</v>
      </c>
      <c r="F750" s="8"/>
      <c r="G750" s="9" t="s">
        <v>698</v>
      </c>
      <c r="H750" s="10" t="s">
        <v>25</v>
      </c>
      <c r="I750" s="10" t="s">
        <v>38</v>
      </c>
      <c r="J750" s="10" t="s">
        <v>699</v>
      </c>
      <c r="K750" s="8"/>
      <c r="L750" s="8"/>
      <c r="M750" s="8"/>
      <c r="N750" s="8"/>
      <c r="O750" s="10" t="s">
        <v>60</v>
      </c>
      <c r="P750" s="13" t="s">
        <v>47</v>
      </c>
      <c r="Q750" s="11"/>
      <c r="R750" s="11"/>
      <c r="S750" s="13" t="s">
        <v>22</v>
      </c>
      <c r="T750" s="11"/>
    </row>
    <row r="751" ht="15.75" customHeight="1">
      <c r="A751" s="6" t="str">
        <f>HYPERLINK("https://devrant.com/rants/2429534","2429534")</f>
        <v>2429534</v>
      </c>
      <c r="B751" s="7">
        <v>43902.22326388889</v>
      </c>
      <c r="C751" s="8">
        <v>27.0</v>
      </c>
      <c r="D751" s="8">
        <v>2.0</v>
      </c>
      <c r="E751" s="8" t="s">
        <v>1595</v>
      </c>
      <c r="F751" s="8"/>
      <c r="G751" s="9" t="s">
        <v>1596</v>
      </c>
      <c r="H751" s="10" t="s">
        <v>25</v>
      </c>
      <c r="I751" s="10" t="s">
        <v>84</v>
      </c>
      <c r="J751" s="10" t="s">
        <v>32</v>
      </c>
      <c r="K751" s="10" t="s">
        <v>716</v>
      </c>
      <c r="L751" s="8"/>
      <c r="M751" s="8"/>
      <c r="N751" s="8"/>
      <c r="O751" s="10" t="s">
        <v>28</v>
      </c>
      <c r="P751" s="13" t="s">
        <v>29</v>
      </c>
      <c r="Q751" s="11"/>
      <c r="R751" s="11"/>
      <c r="S751" s="13" t="s">
        <v>22</v>
      </c>
      <c r="T751" s="11"/>
    </row>
    <row r="752" ht="15.75" customHeight="1">
      <c r="A752" s="6" t="str">
        <f>HYPERLINK("https://devrant.com/rants/2427319","2427319")</f>
        <v>2427319</v>
      </c>
      <c r="B752" s="7">
        <v>43899.86004629629</v>
      </c>
      <c r="C752" s="8">
        <v>24.0</v>
      </c>
      <c r="D752" s="8">
        <v>14.0</v>
      </c>
      <c r="E752" s="8" t="s">
        <v>138</v>
      </c>
      <c r="F752" s="8"/>
      <c r="G752" s="9" t="s">
        <v>1597</v>
      </c>
      <c r="H752" s="10" t="s">
        <v>25</v>
      </c>
      <c r="I752" s="10" t="s">
        <v>26</v>
      </c>
      <c r="J752" s="10" t="s">
        <v>225</v>
      </c>
      <c r="K752" s="8"/>
      <c r="L752" s="8"/>
      <c r="M752" s="8"/>
      <c r="N752" s="8"/>
      <c r="O752" s="10" t="s">
        <v>46</v>
      </c>
      <c r="P752" s="11"/>
      <c r="Q752" s="11"/>
      <c r="R752" s="11"/>
      <c r="S752" s="13" t="s">
        <v>25</v>
      </c>
      <c r="T752" s="11"/>
    </row>
    <row r="753" ht="15.75" customHeight="1">
      <c r="A753" s="6" t="str">
        <f>HYPERLINK("https://devrant.com/rants/2431204","2431204")</f>
        <v>2431204</v>
      </c>
      <c r="B753" s="7">
        <v>43903.82978009259</v>
      </c>
      <c r="C753" s="8">
        <v>22.0</v>
      </c>
      <c r="D753" s="8">
        <v>1.0</v>
      </c>
      <c r="E753" s="8" t="s">
        <v>138</v>
      </c>
      <c r="F753" s="8"/>
      <c r="G753" s="9" t="s">
        <v>1598</v>
      </c>
      <c r="H753" s="10" t="s">
        <v>25</v>
      </c>
      <c r="I753" s="10" t="s">
        <v>38</v>
      </c>
      <c r="J753" s="10" t="s">
        <v>154</v>
      </c>
      <c r="K753" s="10" t="s">
        <v>68</v>
      </c>
      <c r="L753" s="8"/>
      <c r="M753" s="8"/>
      <c r="N753" s="8"/>
      <c r="O753" s="10" t="s">
        <v>46</v>
      </c>
      <c r="P753" s="11"/>
      <c r="Q753" s="11"/>
      <c r="R753" s="11"/>
      <c r="S753" s="13" t="s">
        <v>22</v>
      </c>
      <c r="T753" s="11"/>
    </row>
    <row r="754" ht="15.75" customHeight="1">
      <c r="A754" s="6" t="str">
        <f>HYPERLINK("https://devrant.com/rants/2429757","2429757")</f>
        <v>2429757</v>
      </c>
      <c r="B754" s="7">
        <v>43902.39634259259</v>
      </c>
      <c r="C754" s="8">
        <v>19.0</v>
      </c>
      <c r="D754" s="8">
        <v>7.0</v>
      </c>
      <c r="E754" s="8" t="s">
        <v>138</v>
      </c>
      <c r="F754" s="8"/>
      <c r="G754" s="9" t="s">
        <v>1599</v>
      </c>
      <c r="H754" s="10" t="s">
        <v>22</v>
      </c>
      <c r="I754" s="8"/>
      <c r="J754" s="8"/>
      <c r="K754" s="8"/>
      <c r="L754" s="8"/>
      <c r="M754" s="8"/>
      <c r="N754" s="8"/>
      <c r="O754" s="8"/>
      <c r="P754" s="11"/>
      <c r="Q754" s="11"/>
      <c r="R754" s="11"/>
      <c r="S754" s="11"/>
      <c r="T754" s="11"/>
    </row>
    <row r="755" ht="15.75" customHeight="1">
      <c r="A755" s="6" t="str">
        <f>HYPERLINK("https://devrant.com/rants/2427596","2427596")</f>
        <v>2427596</v>
      </c>
      <c r="B755" s="7">
        <v>43900.26133101852</v>
      </c>
      <c r="C755" s="8">
        <v>18.0</v>
      </c>
      <c r="D755" s="8">
        <v>1.0</v>
      </c>
      <c r="E755" s="8" t="s">
        <v>1600</v>
      </c>
      <c r="F755" s="8"/>
      <c r="G755" s="9" t="s">
        <v>1601</v>
      </c>
      <c r="H755" s="10" t="s">
        <v>25</v>
      </c>
      <c r="I755" s="10" t="s">
        <v>38</v>
      </c>
      <c r="J755" s="10" t="s">
        <v>1602</v>
      </c>
      <c r="K755" s="10" t="s">
        <v>1603</v>
      </c>
      <c r="L755" s="8"/>
      <c r="M755" s="8"/>
      <c r="N755" s="8"/>
      <c r="O755" s="10" t="s">
        <v>28</v>
      </c>
      <c r="P755" s="13" t="s">
        <v>41</v>
      </c>
      <c r="Q755" s="11"/>
      <c r="R755" s="11"/>
      <c r="S755" s="13" t="s">
        <v>22</v>
      </c>
      <c r="T755" s="11"/>
    </row>
    <row r="756" ht="15.75" customHeight="1">
      <c r="A756" s="6" t="str">
        <f>HYPERLINK("https://devrant.com/rants/2427558","2427558")</f>
        <v>2427558</v>
      </c>
      <c r="B756" s="7">
        <v>43900.21572916667</v>
      </c>
      <c r="C756" s="8">
        <v>17.0</v>
      </c>
      <c r="D756" s="8">
        <v>9.0</v>
      </c>
      <c r="E756" s="8" t="s">
        <v>138</v>
      </c>
      <c r="F756" s="8"/>
      <c r="G756" s="9" t="s">
        <v>1604</v>
      </c>
      <c r="H756" s="10" t="s">
        <v>25</v>
      </c>
      <c r="I756" s="10" t="s">
        <v>555</v>
      </c>
      <c r="J756" s="10" t="s">
        <v>540</v>
      </c>
      <c r="K756" s="8"/>
      <c r="L756" s="8"/>
      <c r="M756" s="8"/>
      <c r="N756" s="8"/>
      <c r="O756" s="10" t="s">
        <v>28</v>
      </c>
      <c r="P756" s="13" t="s">
        <v>29</v>
      </c>
      <c r="Q756" s="11"/>
      <c r="R756" s="11"/>
      <c r="S756" s="13" t="s">
        <v>22</v>
      </c>
      <c r="T756" s="11"/>
    </row>
    <row r="757" ht="15.75" customHeight="1">
      <c r="A757" s="6" t="str">
        <f>HYPERLINK("https://devrant.com/rants/2430482","2430482")</f>
        <v>2430482</v>
      </c>
      <c r="B757" s="7">
        <v>43903.30252314815</v>
      </c>
      <c r="C757" s="8">
        <v>16.0</v>
      </c>
      <c r="D757" s="8">
        <v>3.0</v>
      </c>
      <c r="E757" s="8" t="s">
        <v>456</v>
      </c>
      <c r="F757" s="8"/>
      <c r="G757" s="9" t="s">
        <v>457</v>
      </c>
      <c r="H757" s="10" t="s">
        <v>25</v>
      </c>
      <c r="I757" s="10" t="s">
        <v>38</v>
      </c>
      <c r="J757" s="10" t="s">
        <v>1288</v>
      </c>
      <c r="K757" s="10" t="s">
        <v>634</v>
      </c>
      <c r="L757" s="10" t="s">
        <v>1605</v>
      </c>
      <c r="M757" s="8"/>
      <c r="N757" s="8"/>
      <c r="O757" s="10" t="s">
        <v>60</v>
      </c>
      <c r="P757" s="13" t="s">
        <v>47</v>
      </c>
      <c r="Q757" s="11"/>
      <c r="R757" s="11"/>
      <c r="S757" s="13" t="s">
        <v>22</v>
      </c>
      <c r="T757" s="11"/>
    </row>
    <row r="758" ht="15.75" customHeight="1">
      <c r="A758" s="6" t="str">
        <f>HYPERLINK("https://devrant.com/rants/2427155","2427155")</f>
        <v>2427155</v>
      </c>
      <c r="B758" s="7">
        <v>43899.63266203704</v>
      </c>
      <c r="C758" s="8">
        <v>16.0</v>
      </c>
      <c r="D758" s="8">
        <v>3.0</v>
      </c>
      <c r="E758" s="8" t="s">
        <v>138</v>
      </c>
      <c r="F758" s="8"/>
      <c r="G758" s="9" t="s">
        <v>1606</v>
      </c>
      <c r="H758" s="10" t="s">
        <v>25</v>
      </c>
      <c r="I758" s="10" t="s">
        <v>68</v>
      </c>
      <c r="J758" s="10" t="s">
        <v>555</v>
      </c>
      <c r="K758" s="8"/>
      <c r="L758" s="8"/>
      <c r="M758" s="8"/>
      <c r="N758" s="8"/>
      <c r="O758" s="10" t="s">
        <v>60</v>
      </c>
      <c r="P758" s="13" t="s">
        <v>47</v>
      </c>
      <c r="Q758" s="13" t="s">
        <v>40</v>
      </c>
      <c r="R758" s="11"/>
      <c r="S758" s="13" t="s">
        <v>22</v>
      </c>
      <c r="T758" s="11"/>
    </row>
    <row r="759" ht="15.75" customHeight="1">
      <c r="A759" s="6" t="str">
        <f>HYPERLINK("https://devrant.com/rants/2426626","2426626")</f>
        <v>2426626</v>
      </c>
      <c r="B759" s="7">
        <v>43899.04931712963</v>
      </c>
      <c r="C759" s="8">
        <v>16.0</v>
      </c>
      <c r="D759" s="8">
        <v>2.0</v>
      </c>
      <c r="E759" s="8" t="s">
        <v>1607</v>
      </c>
      <c r="F759" s="8"/>
      <c r="G759" s="9" t="s">
        <v>1608</v>
      </c>
      <c r="H759" s="10" t="s">
        <v>25</v>
      </c>
      <c r="I759" s="10" t="s">
        <v>68</v>
      </c>
      <c r="J759" s="10" t="s">
        <v>38</v>
      </c>
      <c r="K759" s="8"/>
      <c r="L759" s="8"/>
      <c r="M759" s="8"/>
      <c r="N759" s="8"/>
      <c r="O759" s="10" t="s">
        <v>46</v>
      </c>
      <c r="P759" s="13" t="s">
        <v>40</v>
      </c>
      <c r="Q759" s="11"/>
      <c r="R759" s="11"/>
      <c r="S759" s="13" t="s">
        <v>22</v>
      </c>
      <c r="T759" s="11"/>
    </row>
    <row r="760" ht="15.75" customHeight="1">
      <c r="A760" s="6" t="str">
        <f>HYPERLINK("https://devrant.com/rants/2426819","2426819")</f>
        <v>2426819</v>
      </c>
      <c r="B760" s="7">
        <v>43899.28759259259</v>
      </c>
      <c r="C760" s="8">
        <v>16.0</v>
      </c>
      <c r="D760" s="8">
        <v>8.0</v>
      </c>
      <c r="E760" s="8" t="s">
        <v>461</v>
      </c>
      <c r="F760" s="8"/>
      <c r="G760" s="9" t="s">
        <v>462</v>
      </c>
      <c r="H760" s="10" t="s">
        <v>25</v>
      </c>
      <c r="I760" s="10" t="s">
        <v>68</v>
      </c>
      <c r="J760" s="10" t="s">
        <v>555</v>
      </c>
      <c r="K760" s="10" t="s">
        <v>540</v>
      </c>
      <c r="L760" s="8"/>
      <c r="M760" s="8"/>
      <c r="N760" s="8"/>
      <c r="O760" s="10" t="s">
        <v>28</v>
      </c>
      <c r="P760" s="13" t="s">
        <v>41</v>
      </c>
      <c r="Q760" s="11"/>
      <c r="R760" s="11"/>
      <c r="S760" s="13" t="s">
        <v>22</v>
      </c>
      <c r="T760" s="11"/>
    </row>
    <row r="761" ht="15.75" customHeight="1">
      <c r="A761" s="6" t="str">
        <f>HYPERLINK("https://devrant.com/rants/2427726","2427726")</f>
        <v>2427726</v>
      </c>
      <c r="B761" s="7">
        <v>43900.40788194445</v>
      </c>
      <c r="C761" s="8">
        <v>15.0</v>
      </c>
      <c r="D761" s="8">
        <v>2.0</v>
      </c>
      <c r="E761" s="8" t="s">
        <v>138</v>
      </c>
      <c r="F761" s="8"/>
      <c r="G761" s="9" t="s">
        <v>1609</v>
      </c>
      <c r="H761" s="10" t="s">
        <v>25</v>
      </c>
      <c r="I761" s="10" t="s">
        <v>68</v>
      </c>
      <c r="J761" s="10" t="s">
        <v>38</v>
      </c>
      <c r="K761" s="10" t="s">
        <v>1610</v>
      </c>
      <c r="L761" s="10" t="s">
        <v>203</v>
      </c>
      <c r="M761" s="8"/>
      <c r="N761" s="8"/>
      <c r="O761" s="10" t="s">
        <v>60</v>
      </c>
      <c r="P761" s="13" t="s">
        <v>61</v>
      </c>
      <c r="Q761" s="11"/>
      <c r="R761" s="11"/>
      <c r="S761" s="13" t="s">
        <v>22</v>
      </c>
      <c r="T761" s="11"/>
    </row>
    <row r="762" ht="15.75" customHeight="1">
      <c r="A762" s="6" t="str">
        <f>HYPERLINK("https://devrant.com/rants/2427289","2427289")</f>
        <v>2427289</v>
      </c>
      <c r="B762" s="7">
        <v>43899.8109375</v>
      </c>
      <c r="C762" s="8">
        <v>15.0</v>
      </c>
      <c r="D762" s="8">
        <v>4.0</v>
      </c>
      <c r="E762" s="8" t="s">
        <v>1611</v>
      </c>
      <c r="F762" s="8"/>
      <c r="G762" s="9" t="s">
        <v>1612</v>
      </c>
      <c r="H762" s="10" t="s">
        <v>25</v>
      </c>
      <c r="I762" s="10" t="s">
        <v>38</v>
      </c>
      <c r="J762" s="10" t="s">
        <v>699</v>
      </c>
      <c r="K762" s="10" t="s">
        <v>1613</v>
      </c>
      <c r="L762" s="8"/>
      <c r="M762" s="8"/>
      <c r="N762" s="8"/>
      <c r="O762" s="10" t="s">
        <v>60</v>
      </c>
      <c r="P762" s="13" t="s">
        <v>61</v>
      </c>
      <c r="Q762" s="11"/>
      <c r="R762" s="11"/>
      <c r="S762" s="13" t="s">
        <v>22</v>
      </c>
      <c r="T762" s="11"/>
    </row>
    <row r="763" ht="15.75" customHeight="1">
      <c r="A763" s="6" t="str">
        <f>HYPERLINK("https://devrant.com/rants/2432014","2432014")</f>
        <v>2432014</v>
      </c>
      <c r="B763" s="7">
        <v>43905.10303240741</v>
      </c>
      <c r="C763" s="8">
        <v>15.0</v>
      </c>
      <c r="D763" s="8">
        <v>2.0</v>
      </c>
      <c r="E763" s="8" t="s">
        <v>393</v>
      </c>
      <c r="F763" s="8"/>
      <c r="G763" s="9" t="s">
        <v>1614</v>
      </c>
      <c r="H763" s="10" t="s">
        <v>25</v>
      </c>
      <c r="I763" s="10" t="s">
        <v>26</v>
      </c>
      <c r="J763" s="10" t="s">
        <v>1615</v>
      </c>
      <c r="K763" s="8"/>
      <c r="L763" s="8"/>
      <c r="M763" s="8"/>
      <c r="N763" s="8"/>
      <c r="O763" s="10" t="s">
        <v>46</v>
      </c>
      <c r="P763" s="11"/>
      <c r="Q763" s="11"/>
      <c r="R763" s="11"/>
      <c r="S763" s="13" t="s">
        <v>25</v>
      </c>
      <c r="T763" s="11"/>
    </row>
    <row r="764" ht="15.75" customHeight="1">
      <c r="A764" s="6" t="str">
        <f>HYPERLINK("https://devrant.com/rants/2426973","2426973")</f>
        <v>2426973</v>
      </c>
      <c r="B764" s="7">
        <v>43899.46694444444</v>
      </c>
      <c r="C764" s="8">
        <v>14.0</v>
      </c>
      <c r="D764" s="8">
        <v>1.0</v>
      </c>
      <c r="E764" s="8" t="s">
        <v>138</v>
      </c>
      <c r="F764" s="8"/>
      <c r="G764" s="9" t="s">
        <v>139</v>
      </c>
      <c r="H764" s="10" t="s">
        <v>25</v>
      </c>
      <c r="I764" s="10" t="s">
        <v>797</v>
      </c>
      <c r="J764" s="10" t="s">
        <v>1616</v>
      </c>
      <c r="K764" s="8"/>
      <c r="L764" s="8"/>
      <c r="M764" s="8"/>
      <c r="N764" s="8"/>
      <c r="O764" s="10" t="s">
        <v>46</v>
      </c>
      <c r="P764" s="11"/>
      <c r="Q764" s="11"/>
      <c r="R764" s="11"/>
      <c r="S764" s="13" t="s">
        <v>22</v>
      </c>
      <c r="T764" s="11"/>
    </row>
    <row r="765" ht="15.75" customHeight="1">
      <c r="A765" s="6" t="str">
        <f>HYPERLINK("https://devrant.com/rants/2426870","2426870")</f>
        <v>2426870</v>
      </c>
      <c r="B765" s="7">
        <v>43899.3428125</v>
      </c>
      <c r="C765" s="8">
        <v>14.0</v>
      </c>
      <c r="D765" s="8">
        <v>3.0</v>
      </c>
      <c r="E765" s="8" t="s">
        <v>393</v>
      </c>
      <c r="F765" s="8"/>
      <c r="G765" s="9" t="s">
        <v>1617</v>
      </c>
      <c r="H765" s="10" t="s">
        <v>25</v>
      </c>
      <c r="I765" s="10" t="s">
        <v>26</v>
      </c>
      <c r="J765" s="8"/>
      <c r="K765" s="8"/>
      <c r="L765" s="8"/>
      <c r="M765" s="8"/>
      <c r="N765" s="8"/>
      <c r="O765" s="10" t="s">
        <v>46</v>
      </c>
      <c r="P765" s="11"/>
      <c r="Q765" s="11"/>
      <c r="R765" s="11"/>
      <c r="S765" s="13" t="s">
        <v>25</v>
      </c>
      <c r="T765" s="11"/>
    </row>
    <row r="766" ht="15.75" customHeight="1">
      <c r="A766" s="6" t="str">
        <f>HYPERLINK("https://devrant.com/rants/2426695","2426695")</f>
        <v>2426695</v>
      </c>
      <c r="B766" s="7">
        <v>43899.10394675926</v>
      </c>
      <c r="C766" s="8">
        <v>14.0</v>
      </c>
      <c r="D766" s="8">
        <v>4.0</v>
      </c>
      <c r="E766" s="8" t="s">
        <v>471</v>
      </c>
      <c r="F766" s="8"/>
      <c r="G766" s="9" t="s">
        <v>472</v>
      </c>
      <c r="H766" s="10" t="s">
        <v>25</v>
      </c>
      <c r="I766" s="10" t="s">
        <v>544</v>
      </c>
      <c r="J766" s="10" t="s">
        <v>716</v>
      </c>
      <c r="K766" s="8"/>
      <c r="L766" s="8"/>
      <c r="M766" s="8"/>
      <c r="N766" s="8"/>
      <c r="O766" s="10" t="s">
        <v>28</v>
      </c>
      <c r="P766" s="13" t="s">
        <v>29</v>
      </c>
      <c r="Q766" s="11"/>
      <c r="R766" s="11"/>
      <c r="S766" s="13" t="s">
        <v>22</v>
      </c>
      <c r="T766" s="11"/>
    </row>
    <row r="767" ht="15.75" customHeight="1">
      <c r="A767" s="6" t="str">
        <f>HYPERLINK("https://devrant.com/rants/2430114","2430114")</f>
        <v>2430114</v>
      </c>
      <c r="B767" s="7">
        <v>43902.74445601852</v>
      </c>
      <c r="C767" s="8">
        <v>14.0</v>
      </c>
      <c r="D767" s="8">
        <v>21.0</v>
      </c>
      <c r="E767" s="8" t="s">
        <v>743</v>
      </c>
      <c r="F767" s="8"/>
      <c r="G767" s="9" t="s">
        <v>744</v>
      </c>
      <c r="H767" s="10" t="s">
        <v>22</v>
      </c>
      <c r="I767" s="8"/>
      <c r="J767" s="8"/>
      <c r="K767" s="8"/>
      <c r="L767" s="8"/>
      <c r="M767" s="8"/>
      <c r="N767" s="8"/>
      <c r="O767" s="8"/>
      <c r="P767" s="11"/>
      <c r="Q767" s="11"/>
      <c r="R767" s="11"/>
      <c r="S767" s="11"/>
      <c r="T767" s="11"/>
    </row>
    <row r="768" ht="15.75" customHeight="1">
      <c r="A768" s="6" t="str">
        <f>HYPERLINK("https://devrant.com/rants/2426627","2426627")</f>
        <v>2426627</v>
      </c>
      <c r="B768" s="7">
        <v>43899.04947916666</v>
      </c>
      <c r="C768" s="8">
        <v>14.0</v>
      </c>
      <c r="D768" s="8">
        <v>6.0</v>
      </c>
      <c r="E768" s="8" t="s">
        <v>138</v>
      </c>
      <c r="F768" s="8"/>
      <c r="G768" s="9" t="s">
        <v>1618</v>
      </c>
      <c r="H768" s="10" t="s">
        <v>25</v>
      </c>
      <c r="I768" s="10" t="s">
        <v>559</v>
      </c>
      <c r="J768" s="10" t="s">
        <v>523</v>
      </c>
      <c r="K768" s="10" t="s">
        <v>1619</v>
      </c>
      <c r="L768" s="10" t="s">
        <v>1620</v>
      </c>
      <c r="M768" s="8"/>
      <c r="N768" s="8"/>
      <c r="O768" s="10" t="s">
        <v>28</v>
      </c>
      <c r="P768" s="13" t="s">
        <v>41</v>
      </c>
      <c r="Q768" s="11"/>
      <c r="R768" s="11"/>
      <c r="S768" s="13" t="s">
        <v>22</v>
      </c>
      <c r="T768" s="11"/>
    </row>
    <row r="769" ht="15.75" customHeight="1">
      <c r="A769" s="6" t="str">
        <f>HYPERLINK("https://devrant.com/rants/2431061","2431061")</f>
        <v>2431061</v>
      </c>
      <c r="B769" s="7">
        <v>43903.71313657407</v>
      </c>
      <c r="C769" s="8">
        <v>14.0</v>
      </c>
      <c r="D769" s="8">
        <v>9.0</v>
      </c>
      <c r="E769" s="8" t="s">
        <v>1621</v>
      </c>
      <c r="F769" s="8"/>
      <c r="G769" s="9" t="s">
        <v>1622</v>
      </c>
      <c r="H769" s="10" t="s">
        <v>25</v>
      </c>
      <c r="I769" s="10" t="s">
        <v>425</v>
      </c>
      <c r="J769" s="10" t="s">
        <v>32</v>
      </c>
      <c r="K769" s="8"/>
      <c r="L769" s="8"/>
      <c r="M769" s="8"/>
      <c r="N769" s="8"/>
      <c r="O769" s="10" t="s">
        <v>46</v>
      </c>
      <c r="P769" s="11"/>
      <c r="Q769" s="11"/>
      <c r="R769" s="11"/>
      <c r="S769" s="13" t="s">
        <v>22</v>
      </c>
      <c r="T769" s="11"/>
    </row>
    <row r="770" ht="15.75" customHeight="1">
      <c r="A770" s="6" t="str">
        <f>HYPERLINK("https://devrant.com/rants/2427741","2427741")</f>
        <v>2427741</v>
      </c>
      <c r="B770" s="7">
        <v>43900.43043981482</v>
      </c>
      <c r="C770" s="8">
        <v>13.0</v>
      </c>
      <c r="D770" s="8">
        <v>9.0</v>
      </c>
      <c r="E770" s="8" t="s">
        <v>1623</v>
      </c>
      <c r="F770" s="8" t="s">
        <v>1624</v>
      </c>
      <c r="G770" s="9" t="s">
        <v>1625</v>
      </c>
      <c r="H770" s="10" t="s">
        <v>25</v>
      </c>
      <c r="I770" s="10" t="s">
        <v>514</v>
      </c>
      <c r="J770" s="10" t="s">
        <v>425</v>
      </c>
      <c r="K770" s="8"/>
      <c r="L770" s="8"/>
      <c r="M770" s="8"/>
      <c r="N770" s="8"/>
      <c r="O770" s="10" t="s">
        <v>28</v>
      </c>
      <c r="P770" s="13" t="s">
        <v>29</v>
      </c>
      <c r="Q770" s="11"/>
      <c r="R770" s="11"/>
      <c r="S770" s="13" t="s">
        <v>22</v>
      </c>
      <c r="T770" s="11"/>
    </row>
    <row r="771" ht="15.75" customHeight="1">
      <c r="A771" s="6" t="str">
        <f>HYPERLINK("https://devrant.com/rants/2427288","2427288")</f>
        <v>2427288</v>
      </c>
      <c r="B771" s="7">
        <v>43899.80684027778</v>
      </c>
      <c r="C771" s="8">
        <v>13.0</v>
      </c>
      <c r="D771" s="8">
        <v>2.0</v>
      </c>
      <c r="E771" s="8" t="s">
        <v>138</v>
      </c>
      <c r="F771" s="8"/>
      <c r="G771" s="9" t="s">
        <v>490</v>
      </c>
      <c r="H771" s="10" t="s">
        <v>25</v>
      </c>
      <c r="I771" s="10" t="s">
        <v>555</v>
      </c>
      <c r="J771" s="10" t="s">
        <v>1586</v>
      </c>
      <c r="K771" s="8"/>
      <c r="L771" s="8"/>
      <c r="M771" s="8"/>
      <c r="N771" s="8"/>
      <c r="O771" s="10" t="s">
        <v>28</v>
      </c>
      <c r="P771" s="13" t="s">
        <v>29</v>
      </c>
      <c r="Q771" s="11"/>
      <c r="R771" s="11"/>
      <c r="S771" s="13" t="s">
        <v>22</v>
      </c>
      <c r="T771" s="11"/>
    </row>
    <row r="772" ht="15.75" customHeight="1">
      <c r="A772" s="6" t="str">
        <f>HYPERLINK("https://devrant.com/rants/2427279","2427279")</f>
        <v>2427279</v>
      </c>
      <c r="B772" s="7">
        <v>43899.79219907407</v>
      </c>
      <c r="C772" s="8">
        <v>13.0</v>
      </c>
      <c r="D772" s="8">
        <v>5.0</v>
      </c>
      <c r="E772" s="8" t="s">
        <v>138</v>
      </c>
      <c r="F772" s="8"/>
      <c r="G772" s="9" t="s">
        <v>1626</v>
      </c>
      <c r="H772" s="10" t="s">
        <v>25</v>
      </c>
      <c r="I772" s="10" t="s">
        <v>26</v>
      </c>
      <c r="J772" s="10" t="s">
        <v>1045</v>
      </c>
      <c r="K772" s="10" t="s">
        <v>1627</v>
      </c>
      <c r="L772" s="8"/>
      <c r="M772" s="8"/>
      <c r="N772" s="8"/>
      <c r="O772" s="10" t="s">
        <v>46</v>
      </c>
      <c r="P772" s="11"/>
      <c r="Q772" s="11"/>
      <c r="R772" s="11"/>
      <c r="S772" s="13" t="s">
        <v>25</v>
      </c>
      <c r="T772" s="11"/>
    </row>
    <row r="773" ht="15.75" customHeight="1">
      <c r="A773" s="6" t="str">
        <f>HYPERLINK("https://devrant.com/rants/2428072","2428072")</f>
        <v>2428072</v>
      </c>
      <c r="B773" s="7">
        <v>43900.75152777778</v>
      </c>
      <c r="C773" s="8">
        <v>13.0</v>
      </c>
      <c r="D773" s="8">
        <v>5.0</v>
      </c>
      <c r="E773" s="8" t="s">
        <v>986</v>
      </c>
      <c r="F773" s="8"/>
      <c r="G773" s="9" t="s">
        <v>987</v>
      </c>
      <c r="H773" s="10" t="s">
        <v>25</v>
      </c>
      <c r="I773" s="10" t="s">
        <v>32</v>
      </c>
      <c r="J773" s="10" t="s">
        <v>891</v>
      </c>
      <c r="K773" s="8"/>
      <c r="L773" s="8"/>
      <c r="M773" s="8"/>
      <c r="N773" s="8"/>
      <c r="O773" s="10" t="s">
        <v>60</v>
      </c>
      <c r="P773" s="13" t="s">
        <v>47</v>
      </c>
      <c r="Q773" s="11"/>
      <c r="R773" s="11"/>
      <c r="S773" s="13" t="s">
        <v>22</v>
      </c>
      <c r="T773" s="11"/>
    </row>
    <row r="774" ht="15.75" customHeight="1">
      <c r="A774" s="6" t="str">
        <f>HYPERLINK("https://devrant.com/rants/2428031","2428031")</f>
        <v>2428031</v>
      </c>
      <c r="B774" s="7">
        <v>43900.69670138889</v>
      </c>
      <c r="C774" s="8">
        <v>13.0</v>
      </c>
      <c r="D774" s="8">
        <v>3.0</v>
      </c>
      <c r="E774" s="8" t="s">
        <v>138</v>
      </c>
      <c r="F774" s="8"/>
      <c r="G774" s="9" t="s">
        <v>1628</v>
      </c>
      <c r="H774" s="10" t="s">
        <v>25</v>
      </c>
      <c r="I774" s="10" t="s">
        <v>425</v>
      </c>
      <c r="J774" s="10" t="s">
        <v>64</v>
      </c>
      <c r="K774" s="10" t="s">
        <v>667</v>
      </c>
      <c r="L774" s="8"/>
      <c r="M774" s="8"/>
      <c r="N774" s="8"/>
      <c r="O774" s="10" t="s">
        <v>28</v>
      </c>
      <c r="P774" s="13" t="s">
        <v>41</v>
      </c>
      <c r="Q774" s="13" t="s">
        <v>88</v>
      </c>
      <c r="R774" s="13" t="s">
        <v>29</v>
      </c>
      <c r="S774" s="13" t="s">
        <v>22</v>
      </c>
      <c r="T774" s="11"/>
    </row>
    <row r="775" ht="15.75" customHeight="1">
      <c r="A775" s="6" t="str">
        <f>HYPERLINK("https://devrant.com/rants/2431940","2431940")</f>
        <v>2431940</v>
      </c>
      <c r="B775" s="7">
        <v>43904.88020833334</v>
      </c>
      <c r="C775" s="8">
        <v>13.0</v>
      </c>
      <c r="D775" s="8">
        <v>0.0</v>
      </c>
      <c r="E775" s="8" t="s">
        <v>496</v>
      </c>
      <c r="F775" s="8"/>
      <c r="G775" s="9" t="s">
        <v>497</v>
      </c>
      <c r="H775" s="10" t="s">
        <v>22</v>
      </c>
      <c r="I775" s="8"/>
      <c r="J775" s="8"/>
      <c r="K775" s="8"/>
      <c r="L775" s="8"/>
      <c r="M775" s="8"/>
      <c r="N775" s="8"/>
      <c r="O775" s="8"/>
      <c r="P775" s="11"/>
      <c r="Q775" s="11"/>
      <c r="R775" s="11"/>
      <c r="S775" s="11"/>
      <c r="T775" s="11"/>
    </row>
    <row r="776" ht="15.75" customHeight="1">
      <c r="A776" s="6" t="str">
        <f>HYPERLINK("https://devrant.com/rants/2431939","2431939")</f>
        <v>2431939</v>
      </c>
      <c r="B776" s="7">
        <v>43904.87670138889</v>
      </c>
      <c r="C776" s="8">
        <v>12.0</v>
      </c>
      <c r="D776" s="8">
        <v>5.0</v>
      </c>
      <c r="E776" s="8" t="s">
        <v>138</v>
      </c>
      <c r="F776" s="8"/>
      <c r="G776" s="9" t="s">
        <v>1629</v>
      </c>
      <c r="H776" s="10" t="s">
        <v>25</v>
      </c>
      <c r="I776" s="10" t="s">
        <v>1630</v>
      </c>
      <c r="J776" s="10" t="s">
        <v>1613</v>
      </c>
      <c r="K776" s="8"/>
      <c r="L776" s="8"/>
      <c r="M776" s="8"/>
      <c r="N776" s="8"/>
      <c r="O776" s="10" t="s">
        <v>60</v>
      </c>
      <c r="P776" s="13" t="s">
        <v>47</v>
      </c>
      <c r="Q776" s="11"/>
      <c r="R776" s="11"/>
      <c r="S776" s="13" t="s">
        <v>22</v>
      </c>
      <c r="T776" s="11"/>
    </row>
    <row r="777" ht="15.75" customHeight="1">
      <c r="A777" s="6" t="str">
        <f>HYPERLINK("https://devrant.com/rants/2426642","2426642")</f>
        <v>2426642</v>
      </c>
      <c r="B777" s="7">
        <v>43899.05584490741</v>
      </c>
      <c r="C777" s="8">
        <v>12.0</v>
      </c>
      <c r="D777" s="8">
        <v>7.0</v>
      </c>
      <c r="E777" s="8" t="s">
        <v>138</v>
      </c>
      <c r="F777" s="8"/>
      <c r="G777" s="9" t="s">
        <v>1631</v>
      </c>
      <c r="H777" s="10" t="s">
        <v>25</v>
      </c>
      <c r="I777" s="10" t="s">
        <v>38</v>
      </c>
      <c r="J777" s="10" t="s">
        <v>1610</v>
      </c>
      <c r="K777" s="10" t="s">
        <v>507</v>
      </c>
      <c r="L777" s="8"/>
      <c r="M777" s="8"/>
      <c r="N777" s="8"/>
      <c r="O777" s="10" t="s">
        <v>60</v>
      </c>
      <c r="P777" s="13" t="s">
        <v>47</v>
      </c>
      <c r="Q777" s="13" t="s">
        <v>61</v>
      </c>
      <c r="R777" s="11"/>
      <c r="S777" s="13" t="s">
        <v>22</v>
      </c>
      <c r="T777" s="11"/>
    </row>
    <row r="778" ht="15.75" customHeight="1">
      <c r="A778" s="6" t="str">
        <f>HYPERLINK("https://devrant.com/rants/2429182","2429182")</f>
        <v>2429182</v>
      </c>
      <c r="B778" s="7">
        <v>43901.79155092593</v>
      </c>
      <c r="C778" s="8">
        <v>11.0</v>
      </c>
      <c r="D778" s="8">
        <v>5.0</v>
      </c>
      <c r="E778" s="8" t="s">
        <v>138</v>
      </c>
      <c r="F778" s="8"/>
      <c r="G778" s="9" t="s">
        <v>531</v>
      </c>
      <c r="H778" s="10" t="s">
        <v>25</v>
      </c>
      <c r="I778" s="10" t="s">
        <v>68</v>
      </c>
      <c r="J778" s="10" t="s">
        <v>716</v>
      </c>
      <c r="K778" s="10" t="s">
        <v>266</v>
      </c>
      <c r="L778" s="8"/>
      <c r="M778" s="8"/>
      <c r="N778" s="8"/>
      <c r="O778" s="10" t="s">
        <v>46</v>
      </c>
      <c r="P778" s="11"/>
      <c r="Q778" s="11"/>
      <c r="R778" s="11"/>
      <c r="S778" s="13" t="s">
        <v>22</v>
      </c>
      <c r="T778" s="11"/>
    </row>
    <row r="779" ht="15.75" customHeight="1">
      <c r="A779" s="6" t="str">
        <f>HYPERLINK("https://devrant.com/rants/2427540","2427540")</f>
        <v>2427540</v>
      </c>
      <c r="B779" s="7">
        <v>43900.19672453704</v>
      </c>
      <c r="C779" s="8">
        <v>11.0</v>
      </c>
      <c r="D779" s="8">
        <v>3.0</v>
      </c>
      <c r="E779" s="8" t="s">
        <v>138</v>
      </c>
      <c r="F779" s="8"/>
      <c r="G779" s="9" t="s">
        <v>1632</v>
      </c>
      <c r="H779" s="10" t="s">
        <v>25</v>
      </c>
      <c r="I779" s="10" t="s">
        <v>595</v>
      </c>
      <c r="J779" s="10" t="s">
        <v>1586</v>
      </c>
      <c r="K779" s="8"/>
      <c r="L779" s="8"/>
      <c r="M779" s="8"/>
      <c r="N779" s="8"/>
      <c r="O779" s="10" t="s">
        <v>60</v>
      </c>
      <c r="P779" s="13" t="s">
        <v>47</v>
      </c>
      <c r="Q779" s="11"/>
      <c r="R779" s="11"/>
      <c r="S779" s="13" t="s">
        <v>22</v>
      </c>
      <c r="T779" s="11"/>
    </row>
    <row r="780" ht="15.75" customHeight="1">
      <c r="A780" s="6" t="str">
        <f>HYPERLINK("https://devrant.com/rants/2427478","2427478")</f>
        <v>2427478</v>
      </c>
      <c r="B780" s="7">
        <v>43900.14510416667</v>
      </c>
      <c r="C780" s="8">
        <v>10.0</v>
      </c>
      <c r="D780" s="8">
        <v>2.0</v>
      </c>
      <c r="E780" s="8" t="s">
        <v>138</v>
      </c>
      <c r="F780" s="8"/>
      <c r="G780" s="9" t="s">
        <v>1633</v>
      </c>
      <c r="H780" s="10" t="s">
        <v>25</v>
      </c>
      <c r="I780" s="10" t="s">
        <v>38</v>
      </c>
      <c r="J780" s="10" t="s">
        <v>628</v>
      </c>
      <c r="K780" s="8"/>
      <c r="L780" s="8"/>
      <c r="M780" s="8"/>
      <c r="N780" s="8"/>
      <c r="O780" s="10" t="s">
        <v>60</v>
      </c>
      <c r="P780" s="13" t="s">
        <v>47</v>
      </c>
      <c r="Q780" s="11"/>
      <c r="R780" s="11"/>
      <c r="S780" s="13" t="s">
        <v>22</v>
      </c>
      <c r="T780" s="11"/>
    </row>
    <row r="781" ht="15.75" customHeight="1">
      <c r="A781" s="6" t="str">
        <f>HYPERLINK("https://devrant.com/rants/2428134","2428134")</f>
        <v>2428134</v>
      </c>
      <c r="B781" s="7">
        <v>43900.82714120371</v>
      </c>
      <c r="C781" s="8">
        <v>10.0</v>
      </c>
      <c r="D781" s="8">
        <v>2.0</v>
      </c>
      <c r="E781" s="8" t="s">
        <v>170</v>
      </c>
      <c r="F781" s="8"/>
      <c r="G781" s="9" t="s">
        <v>171</v>
      </c>
      <c r="H781" s="10" t="s">
        <v>25</v>
      </c>
      <c r="I781" s="10" t="s">
        <v>425</v>
      </c>
      <c r="J781" s="10" t="s">
        <v>540</v>
      </c>
      <c r="K781" s="10" t="s">
        <v>1634</v>
      </c>
      <c r="L781" s="8"/>
      <c r="M781" s="8"/>
      <c r="N781" s="8"/>
      <c r="O781" s="10" t="s">
        <v>60</v>
      </c>
      <c r="P781" s="13" t="s">
        <v>47</v>
      </c>
      <c r="Q781" s="11"/>
      <c r="R781" s="11"/>
      <c r="S781" s="13" t="s">
        <v>22</v>
      </c>
      <c r="T781" s="11"/>
    </row>
    <row r="782" ht="15.75" customHeight="1">
      <c r="A782" s="6" t="str">
        <f>HYPERLINK("https://devrant.com/rants/2430465","2430465")</f>
        <v>2430465</v>
      </c>
      <c r="B782" s="7">
        <v>43903.28756944444</v>
      </c>
      <c r="C782" s="8">
        <v>10.0</v>
      </c>
      <c r="D782" s="8">
        <v>2.0</v>
      </c>
      <c r="E782" s="8" t="s">
        <v>138</v>
      </c>
      <c r="F782" s="8"/>
      <c r="G782" s="9" t="s">
        <v>774</v>
      </c>
      <c r="H782" s="10" t="s">
        <v>25</v>
      </c>
      <c r="I782" s="10" t="s">
        <v>716</v>
      </c>
      <c r="J782" s="10" t="s">
        <v>1635</v>
      </c>
      <c r="K782" s="10" t="s">
        <v>68</v>
      </c>
      <c r="L782" s="8"/>
      <c r="M782" s="8"/>
      <c r="N782" s="8"/>
      <c r="O782" s="10" t="s">
        <v>46</v>
      </c>
      <c r="P782" s="11"/>
      <c r="Q782" s="11"/>
      <c r="R782" s="11"/>
      <c r="S782" s="13" t="s">
        <v>22</v>
      </c>
      <c r="T782" s="11"/>
    </row>
    <row r="783" ht="15.75" customHeight="1">
      <c r="A783" s="6" t="str">
        <f>HYPERLINK("https://devrant.com/rants/2429124","2429124")</f>
        <v>2429124</v>
      </c>
      <c r="B783" s="7">
        <v>43901.72914351852</v>
      </c>
      <c r="C783" s="8">
        <v>9.0</v>
      </c>
      <c r="D783" s="8">
        <v>8.0</v>
      </c>
      <c r="E783" s="8" t="s">
        <v>138</v>
      </c>
      <c r="F783" s="8"/>
      <c r="G783" s="9" t="s">
        <v>1636</v>
      </c>
      <c r="H783" s="10" t="s">
        <v>25</v>
      </c>
      <c r="I783" s="10" t="s">
        <v>716</v>
      </c>
      <c r="J783" s="10" t="s">
        <v>1635</v>
      </c>
      <c r="K783" s="10" t="s">
        <v>38</v>
      </c>
      <c r="L783" s="8"/>
      <c r="M783" s="8"/>
      <c r="N783" s="8"/>
      <c r="O783" s="10" t="s">
        <v>28</v>
      </c>
      <c r="P783" s="13" t="s">
        <v>40</v>
      </c>
      <c r="Q783" s="11"/>
      <c r="R783" s="11"/>
      <c r="S783" s="13" t="s">
        <v>22</v>
      </c>
      <c r="T783" s="11"/>
    </row>
    <row r="784" ht="15.75" customHeight="1">
      <c r="A784" s="6" t="str">
        <f>HYPERLINK("https://devrant.com/rants/2429910","2429910")</f>
        <v>2429910</v>
      </c>
      <c r="B784" s="7">
        <v>43902.55118055556</v>
      </c>
      <c r="C784" s="8">
        <v>9.0</v>
      </c>
      <c r="D784" s="8">
        <v>3.0</v>
      </c>
      <c r="E784" s="8" t="s">
        <v>138</v>
      </c>
      <c r="F784" s="8"/>
      <c r="G784" s="9" t="s">
        <v>1637</v>
      </c>
      <c r="H784" s="10" t="s">
        <v>25</v>
      </c>
      <c r="I784" s="10" t="s">
        <v>38</v>
      </c>
      <c r="J784" s="10" t="s">
        <v>523</v>
      </c>
      <c r="K784" s="8"/>
      <c r="L784" s="8"/>
      <c r="M784" s="8"/>
      <c r="N784" s="8"/>
      <c r="O784" s="10" t="s">
        <v>28</v>
      </c>
      <c r="P784" s="13" t="s">
        <v>41</v>
      </c>
      <c r="Q784" s="11"/>
      <c r="R784" s="11"/>
      <c r="S784" s="13" t="s">
        <v>22</v>
      </c>
      <c r="T784" s="11"/>
    </row>
    <row r="785" ht="15.75" customHeight="1">
      <c r="A785" s="6" t="str">
        <f>HYPERLINK("https://devrant.com/rants/2427828","2427828")</f>
        <v>2427828</v>
      </c>
      <c r="B785" s="7">
        <v>43900.50393518519</v>
      </c>
      <c r="C785" s="8">
        <v>9.0</v>
      </c>
      <c r="D785" s="8">
        <v>22.0</v>
      </c>
      <c r="E785" s="8" t="s">
        <v>1638</v>
      </c>
      <c r="F785" s="8"/>
      <c r="G785" s="9" t="s">
        <v>1639</v>
      </c>
      <c r="H785" s="10" t="s">
        <v>25</v>
      </c>
      <c r="I785" s="10" t="s">
        <v>130</v>
      </c>
      <c r="J785" s="10" t="s">
        <v>552</v>
      </c>
      <c r="K785" s="8"/>
      <c r="L785" s="8"/>
      <c r="M785" s="8"/>
      <c r="N785" s="8"/>
      <c r="O785" s="10" t="s">
        <v>28</v>
      </c>
      <c r="P785" s="13" t="s">
        <v>40</v>
      </c>
      <c r="Q785" s="11"/>
      <c r="R785" s="11"/>
      <c r="S785" s="13" t="s">
        <v>22</v>
      </c>
      <c r="T785" s="11"/>
    </row>
    <row r="786" ht="15.75" customHeight="1">
      <c r="A786" s="6" t="str">
        <f>HYPERLINK("https://devrant.com/rants/2426829","2426829")</f>
        <v>2426829</v>
      </c>
      <c r="B786" s="7">
        <v>43899.29407407407</v>
      </c>
      <c r="C786" s="8">
        <v>8.0</v>
      </c>
      <c r="D786" s="8">
        <v>13.0</v>
      </c>
      <c r="E786" s="8" t="s">
        <v>461</v>
      </c>
      <c r="F786" s="8"/>
      <c r="G786" s="9" t="s">
        <v>554</v>
      </c>
      <c r="H786" s="10" t="s">
        <v>25</v>
      </c>
      <c r="I786" s="10" t="s">
        <v>425</v>
      </c>
      <c r="J786" s="10" t="s">
        <v>1018</v>
      </c>
      <c r="K786" s="10" t="s">
        <v>540</v>
      </c>
      <c r="L786" s="8"/>
      <c r="M786" s="8"/>
      <c r="N786" s="8"/>
      <c r="O786" s="10" t="s">
        <v>28</v>
      </c>
      <c r="P786" s="13" t="s">
        <v>41</v>
      </c>
      <c r="Q786" s="11"/>
      <c r="R786" s="11"/>
      <c r="S786" s="13" t="s">
        <v>22</v>
      </c>
      <c r="T786" s="11"/>
    </row>
    <row r="787" ht="15.75" customHeight="1">
      <c r="A787" s="6" t="str">
        <f>HYPERLINK("https://devrant.com/rants/2433703","2433703")</f>
        <v>2433703</v>
      </c>
      <c r="B787" s="7">
        <v>43906.86356481481</v>
      </c>
      <c r="C787" s="8">
        <v>8.0</v>
      </c>
      <c r="D787" s="8">
        <v>2.0</v>
      </c>
      <c r="E787" s="8" t="s">
        <v>220</v>
      </c>
      <c r="F787" s="8"/>
      <c r="G787" s="9" t="s">
        <v>221</v>
      </c>
      <c r="H787" s="10" t="s">
        <v>25</v>
      </c>
      <c r="I787" s="10" t="s">
        <v>425</v>
      </c>
      <c r="J787" s="10" t="s">
        <v>1640</v>
      </c>
      <c r="K787" s="10" t="s">
        <v>1077</v>
      </c>
      <c r="L787" s="10" t="s">
        <v>544</v>
      </c>
      <c r="M787" s="8"/>
      <c r="N787" s="8"/>
      <c r="O787" s="10" t="s">
        <v>28</v>
      </c>
      <c r="P787" s="13" t="s">
        <v>41</v>
      </c>
      <c r="Q787" s="13" t="s">
        <v>29</v>
      </c>
      <c r="R787" s="11"/>
      <c r="S787" s="13" t="s">
        <v>22</v>
      </c>
      <c r="T787" s="11"/>
    </row>
    <row r="788" ht="15.75" customHeight="1">
      <c r="A788" s="6" t="str">
        <f>HYPERLINK("https://devrant.com/rants/2431553","2431553")</f>
        <v>2431553</v>
      </c>
      <c r="B788" s="7">
        <v>43904.37131944444</v>
      </c>
      <c r="C788" s="8">
        <v>8.0</v>
      </c>
      <c r="D788" s="8">
        <v>1.0</v>
      </c>
      <c r="E788" s="8" t="s">
        <v>138</v>
      </c>
      <c r="F788" s="8"/>
      <c r="G788" s="9" t="s">
        <v>1641</v>
      </c>
      <c r="H788" s="10" t="s">
        <v>25</v>
      </c>
      <c r="I788" s="10" t="s">
        <v>425</v>
      </c>
      <c r="J788" s="10" t="s">
        <v>38</v>
      </c>
      <c r="K788" s="10" t="s">
        <v>523</v>
      </c>
      <c r="L788" s="10" t="s">
        <v>1362</v>
      </c>
      <c r="M788" s="8"/>
      <c r="N788" s="8"/>
      <c r="O788" s="10" t="s">
        <v>28</v>
      </c>
      <c r="P788" s="13" t="s">
        <v>41</v>
      </c>
      <c r="Q788" s="13" t="s">
        <v>29</v>
      </c>
      <c r="R788" s="11"/>
      <c r="S788" s="13" t="s">
        <v>22</v>
      </c>
      <c r="T788" s="11"/>
    </row>
    <row r="789" ht="15.75" customHeight="1">
      <c r="A789" s="6" t="str">
        <f>HYPERLINK("https://devrant.com/rants/2432475","2432475")</f>
        <v>2432475</v>
      </c>
      <c r="B789" s="7">
        <v>43905.61983796296</v>
      </c>
      <c r="C789" s="8">
        <v>8.0</v>
      </c>
      <c r="D789" s="8">
        <v>6.0</v>
      </c>
      <c r="E789" s="8" t="s">
        <v>793</v>
      </c>
      <c r="F789" s="8"/>
      <c r="G789" s="9" t="s">
        <v>794</v>
      </c>
      <c r="H789" s="10" t="s">
        <v>25</v>
      </c>
      <c r="I789" s="10" t="s">
        <v>32</v>
      </c>
      <c r="J789" s="10" t="s">
        <v>82</v>
      </c>
      <c r="K789" s="10" t="s">
        <v>1642</v>
      </c>
      <c r="L789" s="8"/>
      <c r="M789" s="8"/>
      <c r="N789" s="8"/>
      <c r="O789" s="10" t="s">
        <v>28</v>
      </c>
      <c r="P789" s="13" t="s">
        <v>88</v>
      </c>
      <c r="Q789" s="11"/>
      <c r="R789" s="11"/>
      <c r="S789" s="13" t="s">
        <v>22</v>
      </c>
      <c r="T789" s="11"/>
    </row>
    <row r="790" ht="15.75" customHeight="1">
      <c r="A790" s="6" t="str">
        <f>HYPERLINK("https://devrant.com/rants/2428221","2428221")</f>
        <v>2428221</v>
      </c>
      <c r="B790" s="7">
        <v>43900.97814814815</v>
      </c>
      <c r="C790" s="8">
        <v>7.0</v>
      </c>
      <c r="D790" s="8">
        <v>5.0</v>
      </c>
      <c r="E790" s="8" t="s">
        <v>138</v>
      </c>
      <c r="F790" s="8"/>
      <c r="G790" s="9" t="s">
        <v>1643</v>
      </c>
      <c r="H790" s="10" t="s">
        <v>25</v>
      </c>
      <c r="I790" s="10" t="s">
        <v>38</v>
      </c>
      <c r="J790" s="10" t="s">
        <v>507</v>
      </c>
      <c r="K790" s="10" t="s">
        <v>1610</v>
      </c>
      <c r="L790" s="8"/>
      <c r="M790" s="8"/>
      <c r="N790" s="8"/>
      <c r="O790" s="10" t="s">
        <v>28</v>
      </c>
      <c r="P790" s="13" t="s">
        <v>29</v>
      </c>
      <c r="Q790" s="11"/>
      <c r="R790" s="11"/>
      <c r="S790" s="13" t="s">
        <v>22</v>
      </c>
      <c r="T790" s="11"/>
    </row>
    <row r="791" ht="15.75" customHeight="1">
      <c r="A791" s="6" t="str">
        <f>HYPERLINK("https://devrant.com/rants/2430663","2430663")</f>
        <v>2430663</v>
      </c>
      <c r="B791" s="7">
        <v>43903.42104166667</v>
      </c>
      <c r="C791" s="8">
        <v>7.0</v>
      </c>
      <c r="D791" s="8">
        <v>2.0</v>
      </c>
      <c r="E791" s="8" t="s">
        <v>808</v>
      </c>
      <c r="F791" s="8"/>
      <c r="G791" s="9" t="s">
        <v>809</v>
      </c>
      <c r="H791" s="10" t="s">
        <v>25</v>
      </c>
      <c r="I791" s="10" t="s">
        <v>38</v>
      </c>
      <c r="J791" s="10" t="s">
        <v>891</v>
      </c>
      <c r="K791" s="15" t="s">
        <v>716</v>
      </c>
      <c r="L791" s="8"/>
      <c r="M791" s="8"/>
      <c r="N791" s="8"/>
      <c r="O791" s="10" t="s">
        <v>28</v>
      </c>
      <c r="P791" s="13" t="s">
        <v>40</v>
      </c>
      <c r="Q791" s="11"/>
      <c r="R791" s="11"/>
      <c r="S791" s="13" t="s">
        <v>22</v>
      </c>
      <c r="T791" s="11"/>
    </row>
    <row r="792" ht="15.75" customHeight="1">
      <c r="A792" s="6" t="str">
        <f>HYPERLINK("https://devrant.com/rants/2427490","2427490")</f>
        <v>2427490</v>
      </c>
      <c r="B792" s="7">
        <v>43900.1553587963</v>
      </c>
      <c r="C792" s="8">
        <v>7.0</v>
      </c>
      <c r="D792" s="8">
        <v>12.0</v>
      </c>
      <c r="E792" s="8" t="s">
        <v>1644</v>
      </c>
      <c r="F792" s="8"/>
      <c r="G792" s="9" t="s">
        <v>1645</v>
      </c>
      <c r="H792" s="10" t="s">
        <v>25</v>
      </c>
      <c r="I792" s="10" t="s">
        <v>38</v>
      </c>
      <c r="J792" s="10" t="s">
        <v>703</v>
      </c>
      <c r="K792" s="10" t="s">
        <v>540</v>
      </c>
      <c r="L792" s="8"/>
      <c r="M792" s="8"/>
      <c r="N792" s="8"/>
      <c r="O792" s="10" t="s">
        <v>28</v>
      </c>
      <c r="P792" s="13" t="s">
        <v>29</v>
      </c>
      <c r="Q792" s="13" t="s">
        <v>40</v>
      </c>
      <c r="R792" s="11"/>
      <c r="S792" s="13" t="s">
        <v>22</v>
      </c>
      <c r="T792" s="11"/>
    </row>
    <row r="793" ht="15.75" customHeight="1">
      <c r="A793" s="6" t="str">
        <f>HYPERLINK("https://devrant.com/rants/2426631","2426631")</f>
        <v>2426631</v>
      </c>
      <c r="B793" s="7">
        <v>43899.05150462963</v>
      </c>
      <c r="C793" s="8">
        <v>7.0</v>
      </c>
      <c r="D793" s="8">
        <v>0.0</v>
      </c>
      <c r="E793" s="8" t="s">
        <v>138</v>
      </c>
      <c r="F793" s="8"/>
      <c r="G793" s="9" t="s">
        <v>1646</v>
      </c>
      <c r="H793" s="10" t="s">
        <v>25</v>
      </c>
      <c r="I793" s="10" t="s">
        <v>68</v>
      </c>
      <c r="J793" s="10" t="s">
        <v>716</v>
      </c>
      <c r="K793" s="8"/>
      <c r="L793" s="8"/>
      <c r="M793" s="8"/>
      <c r="N793" s="8"/>
      <c r="O793" s="10" t="s">
        <v>60</v>
      </c>
      <c r="P793" s="13"/>
      <c r="Q793" s="11"/>
      <c r="R793" s="11"/>
      <c r="S793" s="13" t="s">
        <v>22</v>
      </c>
      <c r="T793" s="11"/>
    </row>
    <row r="794" ht="15.75" customHeight="1">
      <c r="A794" s="6" t="str">
        <f>HYPERLINK("https://devrant.com/rants/2430509","2430509")</f>
        <v>2430509</v>
      </c>
      <c r="B794" s="7">
        <v>43903.32763888889</v>
      </c>
      <c r="C794" s="8">
        <v>7.0</v>
      </c>
      <c r="D794" s="8">
        <v>6.0</v>
      </c>
      <c r="E794" s="8" t="s">
        <v>138</v>
      </c>
      <c r="F794" s="8"/>
      <c r="G794" s="9" t="s">
        <v>1647</v>
      </c>
      <c r="H794" s="10" t="s">
        <v>25</v>
      </c>
      <c r="I794" s="10" t="s">
        <v>38</v>
      </c>
      <c r="J794" s="10" t="s">
        <v>540</v>
      </c>
      <c r="K794" s="8"/>
      <c r="L794" s="8"/>
      <c r="M794" s="8"/>
      <c r="N794" s="8"/>
      <c r="O794" s="10" t="s">
        <v>46</v>
      </c>
      <c r="P794" s="11"/>
      <c r="Q794" s="11"/>
      <c r="R794" s="11"/>
      <c r="S794" s="13" t="s">
        <v>22</v>
      </c>
      <c r="T794" s="11"/>
    </row>
    <row r="795" ht="15.75" customHeight="1">
      <c r="A795" s="6" t="str">
        <f>HYPERLINK("https://devrant.com/rants/2432760","2432760")</f>
        <v>2432760</v>
      </c>
      <c r="B795" s="7">
        <v>43905.89734953704</v>
      </c>
      <c r="C795" s="8">
        <v>7.0</v>
      </c>
      <c r="D795" s="8">
        <v>9.0</v>
      </c>
      <c r="E795" s="8" t="s">
        <v>232</v>
      </c>
      <c r="F795" s="8"/>
      <c r="G795" s="9" t="s">
        <v>233</v>
      </c>
      <c r="H795" s="10" t="s">
        <v>25</v>
      </c>
      <c r="I795" s="10" t="s">
        <v>595</v>
      </c>
      <c r="J795" s="10" t="s">
        <v>1077</v>
      </c>
      <c r="K795" s="10" t="s">
        <v>1648</v>
      </c>
      <c r="L795" s="10" t="s">
        <v>84</v>
      </c>
      <c r="M795" s="10" t="s">
        <v>425</v>
      </c>
      <c r="N795" s="8"/>
      <c r="O795" s="10" t="s">
        <v>28</v>
      </c>
      <c r="P795" s="13" t="s">
        <v>41</v>
      </c>
      <c r="Q795" s="11"/>
      <c r="R795" s="11"/>
      <c r="S795" s="13" t="s">
        <v>22</v>
      </c>
      <c r="T795" s="11"/>
    </row>
    <row r="796" ht="15.75" customHeight="1">
      <c r="A796" s="6" t="str">
        <f>HYPERLINK("https://devrant.com/rants/2427035","2427035")</f>
        <v>2427035</v>
      </c>
      <c r="B796" s="7">
        <v>43899.51559027778</v>
      </c>
      <c r="C796" s="8">
        <v>7.0</v>
      </c>
      <c r="D796" s="8">
        <v>3.0</v>
      </c>
      <c r="E796" s="8" t="s">
        <v>1649</v>
      </c>
      <c r="F796" s="8"/>
      <c r="G796" s="9" t="s">
        <v>1650</v>
      </c>
      <c r="H796" s="10" t="s">
        <v>25</v>
      </c>
      <c r="I796" s="10" t="s">
        <v>38</v>
      </c>
      <c r="J796" s="10" t="s">
        <v>98</v>
      </c>
      <c r="K796" s="10" t="s">
        <v>1651</v>
      </c>
      <c r="L796" s="10" t="s">
        <v>555</v>
      </c>
      <c r="M796" s="8"/>
      <c r="N796" s="8"/>
      <c r="O796" s="10" t="s">
        <v>46</v>
      </c>
      <c r="P796" s="11"/>
      <c r="Q796" s="11"/>
      <c r="R796" s="11"/>
      <c r="S796" s="13" t="s">
        <v>22</v>
      </c>
      <c r="T796" s="11"/>
    </row>
    <row r="797" ht="15.75" customHeight="1">
      <c r="A797" s="6" t="str">
        <f>HYPERLINK("https://devrant.com/rants/2427681","2427681")</f>
        <v>2427681</v>
      </c>
      <c r="B797" s="7">
        <v>43900.3469675926</v>
      </c>
      <c r="C797" s="8">
        <v>7.0</v>
      </c>
      <c r="D797" s="8">
        <v>3.0</v>
      </c>
      <c r="E797" s="8" t="s">
        <v>138</v>
      </c>
      <c r="F797" s="8"/>
      <c r="G797" s="9" t="s">
        <v>1652</v>
      </c>
      <c r="H797" s="10" t="s">
        <v>25</v>
      </c>
      <c r="I797" s="10" t="s">
        <v>38</v>
      </c>
      <c r="J797" s="10" t="s">
        <v>1653</v>
      </c>
      <c r="K797" s="8"/>
      <c r="L797" s="8"/>
      <c r="M797" s="8"/>
      <c r="N797" s="8"/>
      <c r="O797" s="10" t="s">
        <v>28</v>
      </c>
      <c r="P797" s="13" t="s">
        <v>88</v>
      </c>
      <c r="Q797" s="11"/>
      <c r="R797" s="11"/>
      <c r="S797" s="13" t="s">
        <v>22</v>
      </c>
      <c r="T797" s="11"/>
    </row>
    <row r="798" ht="15.75" customHeight="1">
      <c r="A798" s="6" t="str">
        <f>HYPERLINK("https://devrant.com/rants/2426702","2426702")</f>
        <v>2426702</v>
      </c>
      <c r="B798" s="7">
        <v>43899.11196759259</v>
      </c>
      <c r="C798" s="8">
        <v>6.0</v>
      </c>
      <c r="D798" s="8">
        <v>3.0</v>
      </c>
      <c r="E798" s="8" t="s">
        <v>1607</v>
      </c>
      <c r="F798" s="8"/>
      <c r="G798" s="9" t="s">
        <v>1654</v>
      </c>
      <c r="H798" s="10" t="s">
        <v>25</v>
      </c>
      <c r="I798" s="10" t="s">
        <v>595</v>
      </c>
      <c r="J798" s="10" t="s">
        <v>1586</v>
      </c>
      <c r="K798" s="10" t="s">
        <v>1655</v>
      </c>
      <c r="L798" s="8"/>
      <c r="M798" s="8"/>
      <c r="N798" s="8"/>
      <c r="O798" s="10" t="s">
        <v>46</v>
      </c>
      <c r="P798" s="11"/>
      <c r="Q798" s="11"/>
      <c r="R798" s="11"/>
      <c r="S798" s="13" t="s">
        <v>22</v>
      </c>
      <c r="T798" s="11"/>
    </row>
    <row r="799" ht="15.75" customHeight="1">
      <c r="A799" s="6" t="str">
        <f>HYPERLINK("https://devrant.com/rants/2426733","2426733")</f>
        <v>2426733</v>
      </c>
      <c r="B799" s="7">
        <v>43899.14230324074</v>
      </c>
      <c r="C799" s="8">
        <v>6.0</v>
      </c>
      <c r="D799" s="8">
        <v>1.0</v>
      </c>
      <c r="E799" s="8" t="s">
        <v>138</v>
      </c>
      <c r="F799" s="8"/>
      <c r="G799" s="9" t="s">
        <v>1656</v>
      </c>
      <c r="H799" s="10" t="s">
        <v>25</v>
      </c>
      <c r="I799" s="10" t="s">
        <v>595</v>
      </c>
      <c r="J799" s="10" t="s">
        <v>1655</v>
      </c>
      <c r="K799" s="10"/>
      <c r="L799" s="8"/>
      <c r="M799" s="8"/>
      <c r="N799" s="8"/>
      <c r="O799" s="10" t="s">
        <v>28</v>
      </c>
      <c r="P799" s="13" t="s">
        <v>41</v>
      </c>
      <c r="Q799" s="11"/>
      <c r="R799" s="11"/>
      <c r="S799" s="13" t="s">
        <v>22</v>
      </c>
      <c r="T799" s="11"/>
    </row>
    <row r="800" ht="15.75" customHeight="1">
      <c r="A800" s="6" t="str">
        <f>HYPERLINK("https://devrant.com/rants/2429568","2429568")</f>
        <v>2429568</v>
      </c>
      <c r="B800" s="7">
        <v>43902.25170138889</v>
      </c>
      <c r="C800" s="8">
        <v>6.0</v>
      </c>
      <c r="D800" s="8">
        <v>0.0</v>
      </c>
      <c r="E800" s="8" t="s">
        <v>138</v>
      </c>
      <c r="F800" s="8"/>
      <c r="G800" s="9" t="s">
        <v>1657</v>
      </c>
      <c r="H800" s="10" t="s">
        <v>25</v>
      </c>
      <c r="I800" s="10" t="s">
        <v>38</v>
      </c>
      <c r="J800" s="10" t="s">
        <v>716</v>
      </c>
      <c r="K800" s="8"/>
      <c r="L800" s="8"/>
      <c r="M800" s="8"/>
      <c r="N800" s="8"/>
      <c r="O800" s="10" t="s">
        <v>46</v>
      </c>
      <c r="P800" s="11"/>
      <c r="Q800" s="11"/>
      <c r="R800" s="11"/>
      <c r="S800" s="13" t="s">
        <v>22</v>
      </c>
      <c r="T800" s="11"/>
    </row>
    <row r="801" ht="15.75" customHeight="1">
      <c r="A801" s="6" t="str">
        <f>HYPERLINK("https://devrant.com/rants/2426760","2426760")</f>
        <v>2426760</v>
      </c>
      <c r="B801" s="7">
        <v>43899.20981481481</v>
      </c>
      <c r="C801" s="8">
        <v>6.0</v>
      </c>
      <c r="D801" s="8">
        <v>2.0</v>
      </c>
      <c r="E801" s="8" t="s">
        <v>138</v>
      </c>
      <c r="F801" s="8"/>
      <c r="G801" s="9" t="s">
        <v>1658</v>
      </c>
      <c r="H801" s="10" t="s">
        <v>25</v>
      </c>
      <c r="I801" s="10" t="s">
        <v>26</v>
      </c>
      <c r="J801" s="10" t="s">
        <v>717</v>
      </c>
      <c r="K801" s="10" t="s">
        <v>1045</v>
      </c>
      <c r="L801" s="8"/>
      <c r="M801" s="8"/>
      <c r="N801" s="8"/>
      <c r="O801" s="10" t="s">
        <v>46</v>
      </c>
      <c r="P801" s="11"/>
      <c r="Q801" s="11"/>
      <c r="R801" s="11"/>
      <c r="S801" s="13" t="s">
        <v>22</v>
      </c>
      <c r="T801" s="11"/>
    </row>
    <row r="802" ht="15.75" customHeight="1">
      <c r="A802" s="6" t="str">
        <f>HYPERLINK("https://devrant.com/rants/2426684","2426684")</f>
        <v>2426684</v>
      </c>
      <c r="B802" s="7">
        <v>43899.09746527778</v>
      </c>
      <c r="C802" s="8">
        <v>6.0</v>
      </c>
      <c r="D802" s="8">
        <v>0.0</v>
      </c>
      <c r="E802" s="8" t="s">
        <v>138</v>
      </c>
      <c r="F802" s="8"/>
      <c r="G802" s="9" t="s">
        <v>589</v>
      </c>
      <c r="H802" s="10" t="s">
        <v>25</v>
      </c>
      <c r="I802" s="10" t="s">
        <v>595</v>
      </c>
      <c r="J802" s="10" t="s">
        <v>1586</v>
      </c>
      <c r="K802" s="10" t="s">
        <v>544</v>
      </c>
      <c r="L802" s="10" t="s">
        <v>1659</v>
      </c>
      <c r="M802" s="8"/>
      <c r="N802" s="8"/>
      <c r="O802" s="10" t="s">
        <v>60</v>
      </c>
      <c r="P802" s="13" t="s">
        <v>47</v>
      </c>
      <c r="Q802" s="11"/>
      <c r="R802" s="11"/>
      <c r="S802" s="13" t="s">
        <v>22</v>
      </c>
      <c r="T802" s="11"/>
    </row>
    <row r="803" ht="15.75" customHeight="1">
      <c r="A803" s="6" t="str">
        <f>HYPERLINK("https://devrant.com/rants/2426882","2426882")</f>
        <v>2426882</v>
      </c>
      <c r="B803" s="7">
        <v>43899.35628472222</v>
      </c>
      <c r="C803" s="8">
        <v>6.0</v>
      </c>
      <c r="D803" s="8">
        <v>1.0</v>
      </c>
      <c r="E803" s="8" t="s">
        <v>138</v>
      </c>
      <c r="F803" s="8"/>
      <c r="G803" s="9" t="s">
        <v>1660</v>
      </c>
      <c r="H803" s="10" t="s">
        <v>25</v>
      </c>
      <c r="I803" s="10" t="s">
        <v>1630</v>
      </c>
      <c r="J803" s="10" t="s">
        <v>532</v>
      </c>
      <c r="K803" s="8"/>
      <c r="L803" s="8"/>
      <c r="M803" s="8"/>
      <c r="N803" s="8"/>
      <c r="O803" s="10" t="s">
        <v>60</v>
      </c>
      <c r="P803" s="13" t="s">
        <v>61</v>
      </c>
      <c r="Q803" s="11"/>
      <c r="R803" s="11"/>
      <c r="S803" s="13" t="s">
        <v>22</v>
      </c>
      <c r="T803" s="11"/>
    </row>
    <row r="804" ht="15.75" customHeight="1">
      <c r="A804" s="6" t="str">
        <f>HYPERLINK("https://devrant.com/rants/2427254","2427254")</f>
        <v>2427254</v>
      </c>
      <c r="B804" s="7">
        <v>43899.75621527778</v>
      </c>
      <c r="C804" s="8">
        <v>6.0</v>
      </c>
      <c r="D804" s="8">
        <v>1.0</v>
      </c>
      <c r="E804" s="8" t="s">
        <v>138</v>
      </c>
      <c r="F804" s="8"/>
      <c r="G804" s="9" t="s">
        <v>1661</v>
      </c>
      <c r="H804" s="10" t="s">
        <v>22</v>
      </c>
      <c r="I804" s="8"/>
      <c r="J804" s="8"/>
      <c r="K804" s="8"/>
      <c r="L804" s="8"/>
      <c r="M804" s="8"/>
      <c r="N804" s="8"/>
      <c r="O804" s="8"/>
      <c r="P804" s="11"/>
      <c r="Q804" s="11"/>
      <c r="R804" s="11"/>
      <c r="S804" s="13"/>
      <c r="T804" s="11"/>
    </row>
    <row r="805" ht="15.75" customHeight="1">
      <c r="A805" s="6" t="str">
        <f>HYPERLINK("https://devrant.com/rants/2427093","2427093")</f>
        <v>2427093</v>
      </c>
      <c r="B805" s="7">
        <v>43899.57137731482</v>
      </c>
      <c r="C805" s="8">
        <v>5.0</v>
      </c>
      <c r="D805" s="8">
        <v>5.0</v>
      </c>
      <c r="E805" s="8" t="s">
        <v>138</v>
      </c>
      <c r="F805" s="8"/>
      <c r="G805" s="9" t="s">
        <v>1256</v>
      </c>
      <c r="H805" s="10" t="s">
        <v>22</v>
      </c>
      <c r="I805" s="8"/>
      <c r="J805" s="8"/>
      <c r="K805" s="8"/>
      <c r="L805" s="8"/>
      <c r="M805" s="8"/>
      <c r="N805" s="8"/>
      <c r="O805" s="8"/>
      <c r="P805" s="11"/>
      <c r="Q805" s="11"/>
      <c r="R805" s="11"/>
      <c r="S805" s="11"/>
      <c r="T805" s="11"/>
    </row>
    <row r="806" ht="15.75" customHeight="1">
      <c r="A806" s="6" t="str">
        <f>HYPERLINK("https://devrant.com/rants/2426807","2426807")</f>
        <v>2426807</v>
      </c>
      <c r="B806" s="7">
        <v>43899.27630787037</v>
      </c>
      <c r="C806" s="8">
        <v>5.0</v>
      </c>
      <c r="D806" s="8">
        <v>0.0</v>
      </c>
      <c r="E806" s="8" t="s">
        <v>138</v>
      </c>
      <c r="F806" s="8"/>
      <c r="G806" s="9" t="s">
        <v>1662</v>
      </c>
      <c r="H806" s="10" t="s">
        <v>25</v>
      </c>
      <c r="I806" s="10" t="s">
        <v>235</v>
      </c>
      <c r="J806" s="10" t="s">
        <v>416</v>
      </c>
      <c r="K806" s="10" t="s">
        <v>595</v>
      </c>
      <c r="L806" s="8"/>
      <c r="M806" s="8"/>
      <c r="N806" s="8"/>
      <c r="O806" s="10" t="s">
        <v>28</v>
      </c>
      <c r="P806" s="13" t="s">
        <v>41</v>
      </c>
      <c r="Q806" s="11"/>
      <c r="R806" s="11"/>
      <c r="S806" s="13" t="s">
        <v>22</v>
      </c>
      <c r="T806" s="11"/>
    </row>
    <row r="807" ht="15.75" customHeight="1">
      <c r="A807" s="6" t="str">
        <f>HYPERLINK("https://devrant.com/rants/2426748","2426748")</f>
        <v>2426748</v>
      </c>
      <c r="B807" s="7">
        <v>43899.17534722222</v>
      </c>
      <c r="C807" s="8">
        <v>5.0</v>
      </c>
      <c r="D807" s="8">
        <v>0.0</v>
      </c>
      <c r="E807" s="8" t="s">
        <v>1263</v>
      </c>
      <c r="F807" s="8"/>
      <c r="G807" s="9" t="s">
        <v>1264</v>
      </c>
      <c r="H807" s="10" t="s">
        <v>25</v>
      </c>
      <c r="I807" s="10" t="s">
        <v>1663</v>
      </c>
      <c r="J807" s="10" t="s">
        <v>68</v>
      </c>
      <c r="K807" s="10" t="s">
        <v>540</v>
      </c>
      <c r="L807" s="10" t="s">
        <v>1664</v>
      </c>
      <c r="M807" s="10" t="s">
        <v>595</v>
      </c>
      <c r="N807" s="8"/>
      <c r="O807" s="10" t="s">
        <v>28</v>
      </c>
      <c r="P807" s="13" t="s">
        <v>41</v>
      </c>
      <c r="Q807" s="11"/>
      <c r="R807" s="11"/>
      <c r="S807" s="13" t="s">
        <v>22</v>
      </c>
      <c r="T807" s="11"/>
    </row>
    <row r="808" ht="15.75" customHeight="1">
      <c r="A808" s="6" t="str">
        <f>HYPERLINK("https://devrant.com/rants/2430571","2430571")</f>
        <v>2430571</v>
      </c>
      <c r="B808" s="7">
        <v>43903.36314814815</v>
      </c>
      <c r="C808" s="8">
        <v>5.0</v>
      </c>
      <c r="D808" s="8">
        <v>1.0</v>
      </c>
      <c r="E808" s="8" t="s">
        <v>138</v>
      </c>
      <c r="F808" s="8"/>
      <c r="G808" s="9" t="s">
        <v>1665</v>
      </c>
      <c r="H808" s="10" t="s">
        <v>25</v>
      </c>
      <c r="I808" s="10" t="s">
        <v>38</v>
      </c>
      <c r="J808" s="10" t="s">
        <v>266</v>
      </c>
      <c r="K808" s="8"/>
      <c r="L808" s="8"/>
      <c r="M808" s="8"/>
      <c r="N808" s="8"/>
      <c r="O808" s="10" t="s">
        <v>60</v>
      </c>
      <c r="P808" s="13" t="s">
        <v>47</v>
      </c>
      <c r="Q808" s="13" t="s">
        <v>61</v>
      </c>
      <c r="R808" s="11"/>
      <c r="S808" s="13" t="s">
        <v>22</v>
      </c>
      <c r="T808" s="11"/>
    </row>
    <row r="809" ht="15.75" customHeight="1">
      <c r="A809" s="6" t="str">
        <f>HYPERLINK("https://devrant.com/rants/2429285","2429285")</f>
        <v>2429285</v>
      </c>
      <c r="B809" s="7">
        <v>43901.92747685185</v>
      </c>
      <c r="C809" s="8">
        <v>5.0</v>
      </c>
      <c r="D809" s="8">
        <v>2.0</v>
      </c>
      <c r="E809" s="8" t="s">
        <v>138</v>
      </c>
      <c r="F809" s="8"/>
      <c r="G809" s="9" t="s">
        <v>1666</v>
      </c>
      <c r="H809" s="10" t="s">
        <v>25</v>
      </c>
      <c r="I809" s="10" t="s">
        <v>38</v>
      </c>
      <c r="J809" s="10" t="s">
        <v>1667</v>
      </c>
      <c r="K809" s="10" t="s">
        <v>1668</v>
      </c>
      <c r="L809" s="10" t="s">
        <v>555</v>
      </c>
      <c r="M809" s="8"/>
      <c r="N809" s="8"/>
      <c r="O809" s="10" t="s">
        <v>28</v>
      </c>
      <c r="P809" s="13" t="s">
        <v>29</v>
      </c>
      <c r="Q809" s="11"/>
      <c r="R809" s="11"/>
      <c r="S809" s="13" t="s">
        <v>22</v>
      </c>
      <c r="T809" s="11"/>
    </row>
    <row r="810" ht="15.75" customHeight="1">
      <c r="A810" s="6" t="str">
        <f>HYPERLINK("https://devrant.com/rants/2426641","2426641")</f>
        <v>2426641</v>
      </c>
      <c r="B810" s="7">
        <v>43899.05584490741</v>
      </c>
      <c r="C810" s="8">
        <v>5.0</v>
      </c>
      <c r="D810" s="8">
        <v>0.0</v>
      </c>
      <c r="E810" s="8" t="s">
        <v>138</v>
      </c>
      <c r="F810" s="8"/>
      <c r="G810" s="9" t="s">
        <v>1669</v>
      </c>
      <c r="H810" s="10" t="s">
        <v>25</v>
      </c>
      <c r="I810" s="10" t="s">
        <v>1586</v>
      </c>
      <c r="J810" s="10" t="s">
        <v>544</v>
      </c>
      <c r="K810" s="8"/>
      <c r="L810" s="8"/>
      <c r="M810" s="8"/>
      <c r="N810" s="8"/>
      <c r="O810" s="10" t="s">
        <v>28</v>
      </c>
      <c r="P810" s="13" t="s">
        <v>29</v>
      </c>
      <c r="Q810" s="11"/>
      <c r="R810" s="11"/>
      <c r="S810" s="13" t="s">
        <v>22</v>
      </c>
      <c r="T810" s="11"/>
    </row>
    <row r="811" ht="15.75" customHeight="1">
      <c r="A811" s="6" t="str">
        <f>HYPERLINK("https://devrant.com/rants/2430200","2430200")</f>
        <v>2430200</v>
      </c>
      <c r="B811" s="7">
        <v>43902.86383101852</v>
      </c>
      <c r="C811" s="8">
        <v>5.0</v>
      </c>
      <c r="D811" s="8">
        <v>4.0</v>
      </c>
      <c r="E811" s="8" t="s">
        <v>138</v>
      </c>
      <c r="F811" s="8"/>
      <c r="G811" s="9" t="s">
        <v>1670</v>
      </c>
      <c r="H811" s="10" t="s">
        <v>25</v>
      </c>
      <c r="I811" s="10" t="s">
        <v>1663</v>
      </c>
      <c r="J811" s="10" t="s">
        <v>1635</v>
      </c>
      <c r="K811" s="10" t="s">
        <v>98</v>
      </c>
      <c r="L811" s="10" t="s">
        <v>1671</v>
      </c>
      <c r="M811" s="8"/>
      <c r="N811" s="8"/>
      <c r="O811" s="10" t="s">
        <v>28</v>
      </c>
      <c r="P811" s="13" t="s">
        <v>40</v>
      </c>
      <c r="Q811" s="13" t="s">
        <v>29</v>
      </c>
      <c r="R811" s="11"/>
      <c r="S811" s="13" t="s">
        <v>22</v>
      </c>
      <c r="T811" s="11"/>
    </row>
    <row r="812" ht="15.75" customHeight="1">
      <c r="A812" s="6" t="str">
        <f>HYPERLINK("https://devrant.com/rants/2428875","2428875")</f>
        <v>2428875</v>
      </c>
      <c r="B812" s="7">
        <v>43901.52805555556</v>
      </c>
      <c r="C812" s="8">
        <v>5.0</v>
      </c>
      <c r="D812" s="8">
        <v>1.0</v>
      </c>
      <c r="E812" s="8" t="s">
        <v>138</v>
      </c>
      <c r="F812" s="8"/>
      <c r="G812" s="9" t="s">
        <v>1672</v>
      </c>
      <c r="H812" s="10" t="s">
        <v>25</v>
      </c>
      <c r="I812" s="10" t="s">
        <v>1258</v>
      </c>
      <c r="J812" s="10" t="s">
        <v>1673</v>
      </c>
      <c r="K812" s="8"/>
      <c r="L812" s="8"/>
      <c r="M812" s="8"/>
      <c r="N812" s="8"/>
      <c r="O812" s="10" t="s">
        <v>28</v>
      </c>
      <c r="P812" s="13" t="s">
        <v>29</v>
      </c>
      <c r="Q812" s="11"/>
      <c r="R812" s="11"/>
      <c r="S812" s="13" t="s">
        <v>22</v>
      </c>
      <c r="T812" s="11"/>
    </row>
    <row r="813" ht="15.75" customHeight="1">
      <c r="A813" s="6" t="str">
        <f>HYPERLINK("https://devrant.com/rants/2430002","2430002")</f>
        <v>2430002</v>
      </c>
      <c r="B813" s="7">
        <v>43902.61553240741</v>
      </c>
      <c r="C813" s="8">
        <v>5.0</v>
      </c>
      <c r="D813" s="8">
        <v>4.0</v>
      </c>
      <c r="E813" s="8" t="s">
        <v>138</v>
      </c>
      <c r="F813" s="8"/>
      <c r="G813" s="9" t="s">
        <v>1353</v>
      </c>
      <c r="H813" s="10" t="s">
        <v>22</v>
      </c>
      <c r="I813" s="8"/>
      <c r="J813" s="8"/>
      <c r="K813" s="8"/>
      <c r="L813" s="8"/>
      <c r="M813" s="8"/>
      <c r="N813" s="8"/>
      <c r="O813" s="8"/>
      <c r="P813" s="11"/>
      <c r="Q813" s="11"/>
      <c r="R813" s="11"/>
      <c r="S813" s="11"/>
      <c r="T813" s="11"/>
    </row>
    <row r="814" ht="15.75" customHeight="1">
      <c r="A814" s="6" t="str">
        <f>HYPERLINK("https://devrant.com/rants/2429925","2429925")</f>
        <v>2429925</v>
      </c>
      <c r="B814" s="7">
        <v>43902.56267361111</v>
      </c>
      <c r="C814" s="8">
        <v>5.0</v>
      </c>
      <c r="D814" s="8">
        <v>0.0</v>
      </c>
      <c r="E814" s="8" t="s">
        <v>138</v>
      </c>
      <c r="F814" s="8"/>
      <c r="G814" s="9" t="s">
        <v>1674</v>
      </c>
      <c r="H814" s="10" t="s">
        <v>25</v>
      </c>
      <c r="I814" s="10" t="s">
        <v>38</v>
      </c>
      <c r="J814" s="8"/>
      <c r="K814" s="8"/>
      <c r="L814" s="8"/>
      <c r="M814" s="8"/>
      <c r="N814" s="8"/>
      <c r="O814" s="10" t="s">
        <v>60</v>
      </c>
      <c r="P814" s="13" t="s">
        <v>61</v>
      </c>
      <c r="Q814" s="11"/>
      <c r="R814" s="11"/>
      <c r="S814" s="13" t="s">
        <v>22</v>
      </c>
      <c r="T814" s="11"/>
    </row>
    <row r="815" ht="15.75" customHeight="1">
      <c r="A815" s="6" t="str">
        <f>HYPERLINK("https://devrant.com/rants/2426679","2426679")</f>
        <v>2426679</v>
      </c>
      <c r="B815" s="7">
        <v>43899.09248842593</v>
      </c>
      <c r="C815" s="8">
        <v>5.0</v>
      </c>
      <c r="D815" s="8">
        <v>3.0</v>
      </c>
      <c r="E815" s="8" t="s">
        <v>1351</v>
      </c>
      <c r="F815" s="8"/>
      <c r="G815" s="9" t="s">
        <v>1352</v>
      </c>
      <c r="H815" s="10" t="s">
        <v>22</v>
      </c>
      <c r="I815" s="8"/>
      <c r="J815" s="8"/>
      <c r="K815" s="8"/>
      <c r="L815" s="8"/>
      <c r="M815" s="8"/>
      <c r="N815" s="8"/>
      <c r="O815" s="8"/>
      <c r="P815" s="11"/>
      <c r="Q815" s="11"/>
      <c r="R815" s="11"/>
      <c r="S815" s="11"/>
      <c r="T815" s="11"/>
    </row>
    <row r="816" ht="15.75" customHeight="1">
      <c r="A816" s="6" t="str">
        <f>HYPERLINK("https://devrant.com/rants/2431002","2431002")</f>
        <v>2431002</v>
      </c>
      <c r="B816" s="7">
        <v>43903.65788194445</v>
      </c>
      <c r="C816" s="8">
        <v>4.0</v>
      </c>
      <c r="D816" s="8">
        <v>0.0</v>
      </c>
      <c r="E816" s="8" t="s">
        <v>138</v>
      </c>
      <c r="F816" s="8"/>
      <c r="G816" s="9" t="s">
        <v>1675</v>
      </c>
      <c r="H816" s="10" t="s">
        <v>25</v>
      </c>
      <c r="I816" s="10" t="s">
        <v>38</v>
      </c>
      <c r="J816" s="10" t="s">
        <v>1676</v>
      </c>
      <c r="K816" s="8"/>
      <c r="L816" s="8"/>
      <c r="M816" s="8"/>
      <c r="N816" s="8"/>
      <c r="O816" s="10" t="s">
        <v>46</v>
      </c>
      <c r="P816" s="11"/>
      <c r="Q816" s="11"/>
      <c r="R816" s="11"/>
      <c r="S816" s="13" t="s">
        <v>22</v>
      </c>
      <c r="T816" s="11"/>
    </row>
    <row r="817" ht="15.75" customHeight="1">
      <c r="A817" s="6" t="str">
        <f>HYPERLINK("https://devrant.com/rants/2427791","2427791")</f>
        <v>2427791</v>
      </c>
      <c r="B817" s="7">
        <v>43900.47900462963</v>
      </c>
      <c r="C817" s="8">
        <v>4.0</v>
      </c>
      <c r="D817" s="8">
        <v>0.0</v>
      </c>
      <c r="E817" s="8" t="s">
        <v>138</v>
      </c>
      <c r="F817" s="8"/>
      <c r="G817" s="9" t="s">
        <v>1677</v>
      </c>
      <c r="H817" s="10" t="s">
        <v>25</v>
      </c>
      <c r="I817" s="10" t="s">
        <v>38</v>
      </c>
      <c r="J817" s="10" t="s">
        <v>624</v>
      </c>
      <c r="K817" s="10" t="s">
        <v>1678</v>
      </c>
      <c r="L817" s="10" t="s">
        <v>1679</v>
      </c>
      <c r="M817" s="8"/>
      <c r="N817" s="8"/>
      <c r="O817" s="10" t="s">
        <v>28</v>
      </c>
      <c r="P817" s="13" t="s">
        <v>41</v>
      </c>
      <c r="Q817" s="11"/>
      <c r="R817" s="11"/>
      <c r="S817" s="13" t="s">
        <v>22</v>
      </c>
      <c r="T817" s="11"/>
    </row>
    <row r="818" ht="15.75" customHeight="1">
      <c r="A818" s="6" t="str">
        <f>HYPERLINK("https://devrant.com/rants/2426625","2426625")</f>
        <v>2426625</v>
      </c>
      <c r="B818" s="7">
        <v>43899.04480324074</v>
      </c>
      <c r="C818" s="8">
        <v>4.0</v>
      </c>
      <c r="D818" s="8">
        <v>1.0</v>
      </c>
      <c r="E818" s="8" t="s">
        <v>138</v>
      </c>
      <c r="F818" s="8"/>
      <c r="G818" s="9" t="s">
        <v>1680</v>
      </c>
      <c r="H818" s="10" t="s">
        <v>25</v>
      </c>
      <c r="I818" s="10" t="s">
        <v>425</v>
      </c>
      <c r="J818" s="10" t="s">
        <v>1681</v>
      </c>
      <c r="K818" s="8"/>
      <c r="L818" s="8"/>
      <c r="M818" s="8"/>
      <c r="N818" s="8"/>
      <c r="O818" s="10" t="s">
        <v>28</v>
      </c>
      <c r="P818" s="13" t="s">
        <v>29</v>
      </c>
      <c r="Q818" s="11"/>
      <c r="R818" s="11"/>
      <c r="S818" s="13" t="s">
        <v>22</v>
      </c>
      <c r="T818" s="11"/>
    </row>
    <row r="819" ht="15.75" customHeight="1">
      <c r="A819" s="6" t="str">
        <f>HYPERLINK("https://devrant.com/rants/2429664","2429664")</f>
        <v>2429664</v>
      </c>
      <c r="B819" s="7">
        <v>43902.33074074074</v>
      </c>
      <c r="C819" s="8">
        <v>4.0</v>
      </c>
      <c r="D819" s="8">
        <v>5.0</v>
      </c>
      <c r="E819" s="8" t="s">
        <v>1589</v>
      </c>
      <c r="F819" s="8"/>
      <c r="G819" s="9" t="s">
        <v>1682</v>
      </c>
      <c r="H819" s="10" t="s">
        <v>25</v>
      </c>
      <c r="I819" s="10" t="s">
        <v>38</v>
      </c>
      <c r="J819" s="8"/>
      <c r="K819" s="8"/>
      <c r="L819" s="8"/>
      <c r="M819" s="8"/>
      <c r="N819" s="8"/>
      <c r="O819" s="10" t="s">
        <v>60</v>
      </c>
      <c r="P819" s="13" t="s">
        <v>61</v>
      </c>
      <c r="Q819" s="11"/>
      <c r="R819" s="11"/>
      <c r="S819" s="13" t="s">
        <v>22</v>
      </c>
      <c r="T819" s="11"/>
    </row>
    <row r="820" ht="15.75" customHeight="1">
      <c r="A820" s="6" t="str">
        <f>HYPERLINK("https://devrant.com/rants/2429942","2429942")</f>
        <v>2429942</v>
      </c>
      <c r="B820" s="7">
        <v>43902.58184027778</v>
      </c>
      <c r="C820" s="8">
        <v>4.0</v>
      </c>
      <c r="D820" s="8">
        <v>6.0</v>
      </c>
      <c r="E820" s="8" t="s">
        <v>138</v>
      </c>
      <c r="F820" s="8"/>
      <c r="G820" s="9" t="s">
        <v>265</v>
      </c>
      <c r="H820" s="10" t="s">
        <v>25</v>
      </c>
      <c r="I820" s="10" t="s">
        <v>38</v>
      </c>
      <c r="J820" s="10" t="s">
        <v>266</v>
      </c>
      <c r="K820" s="10"/>
      <c r="L820" s="8"/>
      <c r="M820" s="8"/>
      <c r="N820" s="8"/>
      <c r="O820" s="10" t="s">
        <v>60</v>
      </c>
      <c r="P820" s="13" t="s">
        <v>61</v>
      </c>
      <c r="Q820" s="11"/>
      <c r="R820" s="11"/>
      <c r="S820" s="13" t="s">
        <v>22</v>
      </c>
      <c r="T820" s="11"/>
    </row>
    <row r="821" ht="15.75" customHeight="1">
      <c r="A821" s="6" t="str">
        <f>HYPERLINK("https://devrant.com/rants/2426681","2426681")</f>
        <v>2426681</v>
      </c>
      <c r="B821" s="7">
        <v>43899.09427083333</v>
      </c>
      <c r="C821" s="8">
        <v>4.0</v>
      </c>
      <c r="D821" s="8">
        <v>0.0</v>
      </c>
      <c r="E821" s="8" t="s">
        <v>138</v>
      </c>
      <c r="F821" s="8"/>
      <c r="G821" s="9" t="s">
        <v>1683</v>
      </c>
      <c r="H821" s="10" t="s">
        <v>25</v>
      </c>
      <c r="I821" s="10" t="s">
        <v>1586</v>
      </c>
      <c r="J821" s="10" t="s">
        <v>595</v>
      </c>
      <c r="K821" s="10" t="s">
        <v>1684</v>
      </c>
      <c r="L821" s="10"/>
      <c r="M821" s="8"/>
      <c r="N821" s="8"/>
      <c r="O821" s="10" t="s">
        <v>28</v>
      </c>
      <c r="P821" s="13" t="s">
        <v>29</v>
      </c>
      <c r="Q821" s="11"/>
      <c r="R821" s="11"/>
      <c r="S821" s="13" t="s">
        <v>22</v>
      </c>
      <c r="T821" s="11"/>
    </row>
    <row r="822" ht="15.75" customHeight="1">
      <c r="A822" s="6" t="str">
        <f>HYPERLINK("https://devrant.com/rants/2427074","2427074")</f>
        <v>2427074</v>
      </c>
      <c r="B822" s="7">
        <v>43899.55246527777</v>
      </c>
      <c r="C822" s="8">
        <v>4.0</v>
      </c>
      <c r="D822" s="8">
        <v>1.0</v>
      </c>
      <c r="E822" s="8" t="s">
        <v>1685</v>
      </c>
      <c r="F822" s="8"/>
      <c r="G822" s="9" t="s">
        <v>1686</v>
      </c>
      <c r="H822" s="10" t="s">
        <v>25</v>
      </c>
      <c r="I822" s="10" t="s">
        <v>38</v>
      </c>
      <c r="J822" s="10" t="s">
        <v>540</v>
      </c>
      <c r="K822" s="10" t="s">
        <v>555</v>
      </c>
      <c r="L822" s="8"/>
      <c r="M822" s="8"/>
      <c r="N822" s="8"/>
      <c r="O822" s="10" t="s">
        <v>28</v>
      </c>
      <c r="P822" s="13" t="s">
        <v>41</v>
      </c>
      <c r="Q822" s="11"/>
      <c r="R822" s="11"/>
      <c r="S822" s="13" t="s">
        <v>22</v>
      </c>
      <c r="T822" s="11"/>
    </row>
    <row r="823" ht="15.75" customHeight="1">
      <c r="A823" s="6" t="str">
        <f>HYPERLINK("https://devrant.com/rants/2426905","2426905")</f>
        <v>2426905</v>
      </c>
      <c r="B823" s="7">
        <v>43899.37634259259</v>
      </c>
      <c r="C823" s="8">
        <v>4.0</v>
      </c>
      <c r="D823" s="8">
        <v>0.0</v>
      </c>
      <c r="E823" s="8" t="s">
        <v>138</v>
      </c>
      <c r="F823" s="8"/>
      <c r="G823" s="9" t="s">
        <v>1687</v>
      </c>
      <c r="H823" s="10" t="s">
        <v>25</v>
      </c>
      <c r="I823" s="10" t="s">
        <v>797</v>
      </c>
      <c r="J823" s="10" t="s">
        <v>1668</v>
      </c>
      <c r="K823" s="10" t="s">
        <v>968</v>
      </c>
      <c r="L823" s="10" t="s">
        <v>1688</v>
      </c>
      <c r="M823" s="8"/>
      <c r="N823" s="8"/>
      <c r="O823" s="10" t="s">
        <v>28</v>
      </c>
      <c r="P823" s="13" t="s">
        <v>41</v>
      </c>
      <c r="Q823" s="13" t="s">
        <v>40</v>
      </c>
      <c r="R823" s="11"/>
      <c r="S823" s="13" t="s">
        <v>22</v>
      </c>
      <c r="T823" s="11"/>
    </row>
    <row r="824" ht="15.75" customHeight="1">
      <c r="A824" s="6" t="str">
        <f>HYPERLINK("https://devrant.com/rants/2426731","2426731")</f>
        <v>2426731</v>
      </c>
      <c r="B824" s="7">
        <v>43899.14222222222</v>
      </c>
      <c r="C824" s="8">
        <v>3.0</v>
      </c>
      <c r="D824" s="8">
        <v>1.0</v>
      </c>
      <c r="E824" s="8" t="s">
        <v>138</v>
      </c>
      <c r="F824" s="8"/>
      <c r="G824" s="9" t="s">
        <v>1689</v>
      </c>
      <c r="H824" s="10" t="s">
        <v>25</v>
      </c>
      <c r="I824" s="10" t="s">
        <v>68</v>
      </c>
      <c r="J824" s="10" t="s">
        <v>405</v>
      </c>
      <c r="K824" s="10" t="s">
        <v>1688</v>
      </c>
      <c r="L824" s="8"/>
      <c r="M824" s="8"/>
      <c r="N824" s="8"/>
      <c r="O824" s="10" t="s">
        <v>28</v>
      </c>
      <c r="P824" s="13" t="s">
        <v>41</v>
      </c>
      <c r="Q824" s="11"/>
      <c r="R824" s="11"/>
      <c r="S824" s="13" t="s">
        <v>22</v>
      </c>
      <c r="T824" s="11"/>
    </row>
    <row r="825" ht="15.75" customHeight="1">
      <c r="A825" s="6" t="str">
        <f>HYPERLINK("https://devrant.com/rants/2430220","2430220")</f>
        <v>2430220</v>
      </c>
      <c r="B825" s="7">
        <v>43902.89858796296</v>
      </c>
      <c r="C825" s="8">
        <v>3.0</v>
      </c>
      <c r="D825" s="8">
        <v>4.0</v>
      </c>
      <c r="E825" s="8" t="s">
        <v>837</v>
      </c>
      <c r="F825" s="8"/>
      <c r="G825" s="9" t="s">
        <v>838</v>
      </c>
      <c r="H825" s="10" t="s">
        <v>25</v>
      </c>
      <c r="I825" s="10" t="s">
        <v>38</v>
      </c>
      <c r="J825" s="10" t="s">
        <v>797</v>
      </c>
      <c r="K825" s="8"/>
      <c r="L825" s="8"/>
      <c r="M825" s="8"/>
      <c r="N825" s="8"/>
      <c r="O825" s="10" t="s">
        <v>28</v>
      </c>
      <c r="P825" s="13" t="s">
        <v>29</v>
      </c>
      <c r="Q825" s="13" t="s">
        <v>88</v>
      </c>
      <c r="R825" s="11"/>
      <c r="S825" s="13" t="s">
        <v>22</v>
      </c>
      <c r="T825" s="11"/>
    </row>
    <row r="826" ht="15.75" customHeight="1">
      <c r="A826" s="6" t="str">
        <f>HYPERLINK("https://devrant.com/rants/2427425","2427425")</f>
        <v>2427425</v>
      </c>
      <c r="B826" s="7">
        <v>43900.08364583334</v>
      </c>
      <c r="C826" s="8">
        <v>3.0</v>
      </c>
      <c r="D826" s="8">
        <v>12.0</v>
      </c>
      <c r="E826" s="8" t="s">
        <v>138</v>
      </c>
      <c r="F826" s="8"/>
      <c r="G826" s="9" t="s">
        <v>1690</v>
      </c>
      <c r="H826" s="10" t="s">
        <v>25</v>
      </c>
      <c r="I826" s="10" t="s">
        <v>544</v>
      </c>
      <c r="J826" s="8"/>
      <c r="K826" s="8"/>
      <c r="L826" s="8"/>
      <c r="M826" s="8"/>
      <c r="N826" s="8"/>
      <c r="O826" s="10" t="s">
        <v>60</v>
      </c>
      <c r="P826" s="13"/>
      <c r="Q826" s="11"/>
      <c r="R826" s="11"/>
      <c r="S826" s="13" t="s">
        <v>22</v>
      </c>
      <c r="T826" s="11"/>
    </row>
    <row r="827" ht="15.75" customHeight="1">
      <c r="A827" s="6" t="str">
        <f>HYPERLINK("https://devrant.com/rants/2431543","2431543")</f>
        <v>2431543</v>
      </c>
      <c r="B827" s="7">
        <v>43904.34913194444</v>
      </c>
      <c r="C827" s="8">
        <v>3.0</v>
      </c>
      <c r="D827" s="8">
        <v>2.0</v>
      </c>
      <c r="E827" s="8" t="s">
        <v>138</v>
      </c>
      <c r="F827" s="8"/>
      <c r="G827" s="9" t="s">
        <v>1691</v>
      </c>
      <c r="H827" s="10" t="s">
        <v>25</v>
      </c>
      <c r="I827" s="10" t="s">
        <v>38</v>
      </c>
      <c r="J827" s="10" t="s">
        <v>1692</v>
      </c>
      <c r="K827" s="8"/>
      <c r="L827" s="8"/>
      <c r="M827" s="8"/>
      <c r="N827" s="8"/>
      <c r="O827" s="10" t="s">
        <v>28</v>
      </c>
      <c r="P827" s="13" t="s">
        <v>29</v>
      </c>
      <c r="Q827" s="13" t="s">
        <v>41</v>
      </c>
      <c r="R827" s="11"/>
      <c r="S827" s="13" t="s">
        <v>22</v>
      </c>
      <c r="T827" s="11"/>
    </row>
    <row r="828" ht="15.75" customHeight="1">
      <c r="A828" s="6" t="str">
        <f>HYPERLINK("https://devrant.com/rants/2431194","2431194")</f>
        <v>2431194</v>
      </c>
      <c r="B828" s="7">
        <v>43903.81390046296</v>
      </c>
      <c r="C828" s="8">
        <v>3.0</v>
      </c>
      <c r="D828" s="8">
        <v>0.0</v>
      </c>
      <c r="E828" s="8" t="s">
        <v>138</v>
      </c>
      <c r="F828" s="8"/>
      <c r="G828" s="9" t="s">
        <v>1693</v>
      </c>
      <c r="H828" s="10" t="s">
        <v>25</v>
      </c>
      <c r="I828" s="10" t="s">
        <v>555</v>
      </c>
      <c r="J828" s="8"/>
      <c r="K828" s="8"/>
      <c r="L828" s="8"/>
      <c r="M828" s="8"/>
      <c r="N828" s="8"/>
      <c r="O828" s="10" t="s">
        <v>46</v>
      </c>
      <c r="P828" s="11"/>
      <c r="Q828" s="11"/>
      <c r="R828" s="11"/>
      <c r="S828" s="13" t="s">
        <v>22</v>
      </c>
      <c r="T828" s="11"/>
    </row>
    <row r="829" ht="15.75" customHeight="1">
      <c r="A829" s="6" t="str">
        <f>HYPERLINK("https://devrant.com/rants/2428215","2428215")</f>
        <v>2428215</v>
      </c>
      <c r="B829" s="7">
        <v>43900.96760416667</v>
      </c>
      <c r="C829" s="8">
        <v>3.0</v>
      </c>
      <c r="D829" s="8">
        <v>0.0</v>
      </c>
      <c r="E829" s="8" t="s">
        <v>138</v>
      </c>
      <c r="F829" s="8"/>
      <c r="G829" s="9" t="s">
        <v>1694</v>
      </c>
      <c r="H829" s="10" t="s">
        <v>25</v>
      </c>
      <c r="I829" s="10" t="s">
        <v>26</v>
      </c>
      <c r="J829" s="10" t="s">
        <v>514</v>
      </c>
      <c r="K829" s="8"/>
      <c r="L829" s="8"/>
      <c r="M829" s="8"/>
      <c r="N829" s="8"/>
      <c r="O829" s="10" t="s">
        <v>46</v>
      </c>
      <c r="P829" s="11"/>
      <c r="Q829" s="11"/>
      <c r="R829" s="11"/>
      <c r="S829" s="13" t="s">
        <v>25</v>
      </c>
      <c r="T829" s="11"/>
    </row>
    <row r="830" ht="15.75" customHeight="1">
      <c r="A830" s="6" t="str">
        <f>HYPERLINK("https://devrant.com/rants/2429480","2429480")</f>
        <v>2429480</v>
      </c>
      <c r="B830" s="7">
        <v>43902.14543981481</v>
      </c>
      <c r="C830" s="8">
        <v>3.0</v>
      </c>
      <c r="D830" s="8">
        <v>0.0</v>
      </c>
      <c r="E830" s="8" t="s">
        <v>138</v>
      </c>
      <c r="F830" s="8"/>
      <c r="G830" s="9" t="s">
        <v>1695</v>
      </c>
      <c r="H830" s="10" t="s">
        <v>25</v>
      </c>
      <c r="I830" s="10" t="s">
        <v>38</v>
      </c>
      <c r="J830" s="10" t="s">
        <v>555</v>
      </c>
      <c r="K830" s="10" t="s">
        <v>1696</v>
      </c>
      <c r="L830" s="8"/>
      <c r="M830" s="8"/>
      <c r="N830" s="8"/>
      <c r="O830" s="10" t="s">
        <v>46</v>
      </c>
      <c r="P830" s="11"/>
      <c r="Q830" s="11"/>
      <c r="R830" s="11"/>
      <c r="S830" s="13" t="s">
        <v>22</v>
      </c>
      <c r="T830" s="11"/>
    </row>
    <row r="831" ht="15.75" customHeight="1">
      <c r="A831" s="6" t="str">
        <f>HYPERLINK("https://devrant.com/rants/2430219","2430219")</f>
        <v>2430219</v>
      </c>
      <c r="B831" s="7">
        <v>43902.89572916667</v>
      </c>
      <c r="C831" s="8">
        <v>3.0</v>
      </c>
      <c r="D831" s="8">
        <v>0.0</v>
      </c>
      <c r="E831" s="8" t="s">
        <v>138</v>
      </c>
      <c r="F831" s="8"/>
      <c r="G831" s="9" t="s">
        <v>1697</v>
      </c>
      <c r="H831" s="10" t="s">
        <v>25</v>
      </c>
      <c r="I831" s="10" t="s">
        <v>1635</v>
      </c>
      <c r="J831" s="10" t="s">
        <v>891</v>
      </c>
      <c r="K831" s="8"/>
      <c r="L831" s="8"/>
      <c r="M831" s="8"/>
      <c r="N831" s="8"/>
      <c r="O831" s="10" t="s">
        <v>28</v>
      </c>
      <c r="P831" s="13" t="s">
        <v>40</v>
      </c>
      <c r="Q831" s="11"/>
      <c r="R831" s="11"/>
      <c r="S831" s="13" t="s">
        <v>22</v>
      </c>
      <c r="T831" s="11"/>
    </row>
    <row r="832" ht="15.75" customHeight="1">
      <c r="A832" s="6" t="str">
        <f>HYPERLINK("https://devrant.com/rants/2428968","2428968")</f>
        <v>2428968</v>
      </c>
      <c r="B832" s="7">
        <v>43901.60008101852</v>
      </c>
      <c r="C832" s="8">
        <v>3.0</v>
      </c>
      <c r="D832" s="8">
        <v>4.0</v>
      </c>
      <c r="E832" s="8" t="s">
        <v>138</v>
      </c>
      <c r="F832" s="8"/>
      <c r="G832" s="9" t="s">
        <v>1698</v>
      </c>
      <c r="H832" s="10" t="s">
        <v>25</v>
      </c>
      <c r="I832" s="10" t="s">
        <v>38</v>
      </c>
      <c r="J832" s="10" t="s">
        <v>1699</v>
      </c>
      <c r="K832" s="10" t="s">
        <v>1700</v>
      </c>
      <c r="L832" s="10" t="s">
        <v>1701</v>
      </c>
      <c r="M832" s="8"/>
      <c r="N832" s="8"/>
      <c r="O832" s="10" t="s">
        <v>28</v>
      </c>
      <c r="P832" s="13" t="s">
        <v>41</v>
      </c>
      <c r="Q832" s="11"/>
      <c r="R832" s="11"/>
      <c r="S832" s="13" t="s">
        <v>22</v>
      </c>
      <c r="T832" s="11"/>
    </row>
    <row r="833" ht="15.75" customHeight="1">
      <c r="A833" s="6" t="str">
        <f>HYPERLINK("https://devrant.com/rants/2431005","2431005")</f>
        <v>2431005</v>
      </c>
      <c r="B833" s="7">
        <v>43903.66019675926</v>
      </c>
      <c r="C833" s="8">
        <v>3.0</v>
      </c>
      <c r="D833" s="8">
        <v>3.0</v>
      </c>
      <c r="E833" s="8" t="s">
        <v>138</v>
      </c>
      <c r="F833" s="8"/>
      <c r="G833" s="9" t="s">
        <v>1702</v>
      </c>
      <c r="H833" s="10" t="s">
        <v>25</v>
      </c>
      <c r="I833" s="10" t="s">
        <v>926</v>
      </c>
      <c r="J833" s="10" t="s">
        <v>1703</v>
      </c>
      <c r="K833" s="8"/>
      <c r="L833" s="8"/>
      <c r="M833" s="8"/>
      <c r="N833" s="8"/>
      <c r="O833" s="10" t="s">
        <v>60</v>
      </c>
      <c r="P833" s="13" t="s">
        <v>61</v>
      </c>
      <c r="Q833" s="11"/>
      <c r="R833" s="11"/>
      <c r="S833" s="13" t="s">
        <v>22</v>
      </c>
      <c r="T833" s="11"/>
    </row>
    <row r="834" ht="15.75" customHeight="1">
      <c r="A834" s="6" t="str">
        <f>HYPERLINK("https://devrant.com/rants/2427462","2427462")</f>
        <v>2427462</v>
      </c>
      <c r="B834" s="7">
        <v>43900.12221064815</v>
      </c>
      <c r="C834" s="8">
        <v>3.0</v>
      </c>
      <c r="D834" s="8">
        <v>0.0</v>
      </c>
      <c r="E834" s="8" t="s">
        <v>138</v>
      </c>
      <c r="F834" s="8"/>
      <c r="G834" s="9" t="s">
        <v>1704</v>
      </c>
      <c r="H834" s="10" t="s">
        <v>25</v>
      </c>
      <c r="I834" s="10" t="s">
        <v>1705</v>
      </c>
      <c r="J834" s="10" t="s">
        <v>1706</v>
      </c>
      <c r="K834" s="8"/>
      <c r="L834" s="8"/>
      <c r="M834" s="8"/>
      <c r="N834" s="8"/>
      <c r="O834" s="10" t="s">
        <v>46</v>
      </c>
      <c r="P834" s="11"/>
      <c r="Q834" s="11"/>
      <c r="R834" s="11"/>
      <c r="S834" s="13" t="s">
        <v>22</v>
      </c>
      <c r="T834" s="11"/>
    </row>
    <row r="835" ht="15.75" customHeight="1">
      <c r="A835" s="6" t="str">
        <f>HYPERLINK("https://devrant.com/rants/2427248","2427248")</f>
        <v>2427248</v>
      </c>
      <c r="B835" s="7">
        <v>43899.7459837963</v>
      </c>
      <c r="C835" s="8">
        <v>3.0</v>
      </c>
      <c r="D835" s="8">
        <v>0.0</v>
      </c>
      <c r="E835" s="8" t="s">
        <v>138</v>
      </c>
      <c r="F835" s="8"/>
      <c r="G835" s="9" t="s">
        <v>1707</v>
      </c>
      <c r="H835" s="10" t="s">
        <v>25</v>
      </c>
      <c r="I835" s="10" t="s">
        <v>38</v>
      </c>
      <c r="J835" s="10" t="s">
        <v>1708</v>
      </c>
      <c r="K835" s="10" t="s">
        <v>1709</v>
      </c>
      <c r="L835" s="8"/>
      <c r="M835" s="8"/>
      <c r="N835" s="8"/>
      <c r="O835" s="10" t="s">
        <v>46</v>
      </c>
      <c r="P835" s="11"/>
      <c r="Q835" s="11"/>
      <c r="R835" s="11"/>
      <c r="S835" s="13" t="s">
        <v>22</v>
      </c>
      <c r="T835" s="11"/>
    </row>
    <row r="836" ht="15.75" customHeight="1">
      <c r="A836" s="6" t="str">
        <f>HYPERLINK("https://devrant.com/rants/2428064","2428064")</f>
        <v>2428064</v>
      </c>
      <c r="B836" s="7">
        <v>43900.73712962963</v>
      </c>
      <c r="C836" s="8">
        <v>3.0</v>
      </c>
      <c r="D836" s="8">
        <v>0.0</v>
      </c>
      <c r="E836" s="8" t="s">
        <v>138</v>
      </c>
      <c r="F836" s="8"/>
      <c r="G836" s="9" t="s">
        <v>1710</v>
      </c>
      <c r="H836" s="10" t="s">
        <v>25</v>
      </c>
      <c r="I836" s="10" t="s">
        <v>880</v>
      </c>
      <c r="J836" s="8"/>
      <c r="K836" s="8"/>
      <c r="L836" s="8"/>
      <c r="M836" s="8"/>
      <c r="N836" s="8"/>
      <c r="O836" s="10" t="s">
        <v>46</v>
      </c>
      <c r="P836" s="11"/>
      <c r="Q836" s="11"/>
      <c r="R836" s="11"/>
      <c r="S836" s="13" t="s">
        <v>22</v>
      </c>
      <c r="T836" s="11"/>
    </row>
    <row r="837" ht="15.75" customHeight="1">
      <c r="A837" s="6" t="str">
        <f>HYPERLINK("https://devrant.com/rants/2434270","2434270")</f>
        <v>2434270</v>
      </c>
      <c r="B837" s="7">
        <v>43907.35648148148</v>
      </c>
      <c r="C837" s="8">
        <v>3.0</v>
      </c>
      <c r="D837" s="8">
        <v>3.0</v>
      </c>
      <c r="E837" s="8" t="s">
        <v>138</v>
      </c>
      <c r="F837" s="8"/>
      <c r="G837" s="9" t="s">
        <v>1711</v>
      </c>
      <c r="H837" s="10" t="s">
        <v>25</v>
      </c>
      <c r="I837" s="10" t="s">
        <v>37</v>
      </c>
      <c r="J837" s="8"/>
      <c r="K837" s="8"/>
      <c r="L837" s="8"/>
      <c r="M837" s="8"/>
      <c r="N837" s="8"/>
      <c r="O837" s="10" t="s">
        <v>28</v>
      </c>
      <c r="P837" s="13" t="s">
        <v>41</v>
      </c>
      <c r="Q837" s="11"/>
      <c r="R837" s="11"/>
      <c r="S837" s="13" t="s">
        <v>25</v>
      </c>
      <c r="T837" s="11"/>
    </row>
    <row r="838" ht="15.75" customHeight="1">
      <c r="A838" s="6" t="str">
        <f>HYPERLINK("https://devrant.com/rants/2426945","2426945")</f>
        <v>2426945</v>
      </c>
      <c r="B838" s="7">
        <v>43899.42453703703</v>
      </c>
      <c r="C838" s="8">
        <v>2.0</v>
      </c>
      <c r="D838" s="8">
        <v>0.0</v>
      </c>
      <c r="E838" s="8" t="s">
        <v>138</v>
      </c>
      <c r="F838" s="8"/>
      <c r="G838" s="9" t="s">
        <v>1712</v>
      </c>
      <c r="H838" s="10" t="s">
        <v>25</v>
      </c>
      <c r="I838" s="10" t="s">
        <v>1713</v>
      </c>
      <c r="J838" s="10" t="s">
        <v>1714</v>
      </c>
      <c r="K838" s="8"/>
      <c r="L838" s="8"/>
      <c r="M838" s="8"/>
      <c r="N838" s="8"/>
      <c r="O838" s="10" t="s">
        <v>46</v>
      </c>
      <c r="P838" s="11"/>
      <c r="Q838" s="11"/>
      <c r="R838" s="11"/>
      <c r="S838" s="13" t="s">
        <v>22</v>
      </c>
      <c r="T838" s="11"/>
    </row>
    <row r="839" ht="15.75" customHeight="1">
      <c r="A839" s="6" t="str">
        <f>HYPERLINK("https://devrant.com/rants/2427331","2427331")</f>
        <v>2427331</v>
      </c>
      <c r="B839" s="7">
        <v>43899.87449074074</v>
      </c>
      <c r="C839" s="8">
        <v>2.0</v>
      </c>
      <c r="D839" s="8">
        <v>0.0</v>
      </c>
      <c r="E839" s="8" t="s">
        <v>138</v>
      </c>
      <c r="F839" s="8"/>
      <c r="G839" s="9" t="s">
        <v>1715</v>
      </c>
      <c r="H839" s="10" t="s">
        <v>25</v>
      </c>
      <c r="I839" s="10" t="s">
        <v>1716</v>
      </c>
      <c r="J839" s="10" t="s">
        <v>1717</v>
      </c>
      <c r="K839" s="8"/>
      <c r="L839" s="8"/>
      <c r="M839" s="8"/>
      <c r="N839" s="8"/>
      <c r="O839" s="10" t="s">
        <v>28</v>
      </c>
      <c r="P839" s="13" t="s">
        <v>88</v>
      </c>
      <c r="Q839" s="11"/>
      <c r="R839" s="11"/>
      <c r="S839" s="13" t="s">
        <v>22</v>
      </c>
      <c r="T839" s="11"/>
    </row>
    <row r="840" ht="15.75" customHeight="1">
      <c r="A840" s="6" t="str">
        <f>HYPERLINK("https://devrant.com/rants/2430739","2430739")</f>
        <v>2430739</v>
      </c>
      <c r="B840" s="7">
        <v>43903.45658564815</v>
      </c>
      <c r="C840" s="8">
        <v>2.0</v>
      </c>
      <c r="D840" s="8">
        <v>12.0</v>
      </c>
      <c r="E840" s="8" t="s">
        <v>312</v>
      </c>
      <c r="F840" s="8"/>
      <c r="G840" s="9" t="s">
        <v>313</v>
      </c>
      <c r="H840" s="10" t="s">
        <v>25</v>
      </c>
      <c r="I840" s="10" t="s">
        <v>1718</v>
      </c>
      <c r="J840" s="10" t="s">
        <v>1719</v>
      </c>
      <c r="K840" s="8"/>
      <c r="L840" s="8"/>
      <c r="M840" s="8"/>
      <c r="N840" s="8"/>
      <c r="O840" s="10" t="s">
        <v>46</v>
      </c>
      <c r="P840" s="13" t="s">
        <v>41</v>
      </c>
      <c r="Q840" s="11"/>
      <c r="R840" s="11"/>
      <c r="S840" s="13" t="s">
        <v>22</v>
      </c>
      <c r="T840" s="11"/>
    </row>
    <row r="841" ht="15.75" customHeight="1">
      <c r="A841" s="6" t="str">
        <f>HYPERLINK("https://devrant.com/rants/2429492","2429492")</f>
        <v>2429492</v>
      </c>
      <c r="B841" s="7">
        <v>43902.15903935185</v>
      </c>
      <c r="C841" s="8">
        <v>2.0</v>
      </c>
      <c r="D841" s="8">
        <v>0.0</v>
      </c>
      <c r="E841" s="8" t="s">
        <v>1607</v>
      </c>
      <c r="F841" s="8"/>
      <c r="G841" s="9" t="s">
        <v>1720</v>
      </c>
      <c r="H841" s="10" t="s">
        <v>25</v>
      </c>
      <c r="I841" s="10" t="s">
        <v>38</v>
      </c>
      <c r="J841" s="10" t="s">
        <v>1721</v>
      </c>
      <c r="K841" s="8"/>
      <c r="L841" s="8"/>
      <c r="M841" s="8"/>
      <c r="N841" s="8"/>
      <c r="O841" s="10" t="s">
        <v>46</v>
      </c>
      <c r="P841" s="11"/>
      <c r="Q841" s="11"/>
      <c r="R841" s="11"/>
      <c r="S841" s="13" t="s">
        <v>22</v>
      </c>
      <c r="T841" s="11"/>
    </row>
    <row r="842" ht="15.75" customHeight="1">
      <c r="A842" s="6" t="str">
        <f>HYPERLINK("https://devrant.com/rants/2432007","2432007")</f>
        <v>2432007</v>
      </c>
      <c r="B842" s="7">
        <v>43905.08247685185</v>
      </c>
      <c r="C842" s="8">
        <v>2.0</v>
      </c>
      <c r="D842" s="8">
        <v>6.0</v>
      </c>
      <c r="E842" s="8" t="s">
        <v>1722</v>
      </c>
      <c r="F842" s="8"/>
      <c r="G842" s="9" t="s">
        <v>1723</v>
      </c>
      <c r="H842" s="10" t="s">
        <v>25</v>
      </c>
      <c r="I842" s="10" t="s">
        <v>38</v>
      </c>
      <c r="J842" s="10" t="s">
        <v>1708</v>
      </c>
      <c r="K842" s="8"/>
      <c r="L842" s="8"/>
      <c r="M842" s="8"/>
      <c r="N842" s="8"/>
      <c r="O842" s="10" t="s">
        <v>28</v>
      </c>
      <c r="P842" s="13" t="s">
        <v>41</v>
      </c>
      <c r="Q842" s="11"/>
      <c r="R842" s="11"/>
      <c r="S842" s="13" t="s">
        <v>22</v>
      </c>
      <c r="T842" s="11"/>
    </row>
    <row r="843" ht="15.75" customHeight="1">
      <c r="A843" s="6" t="str">
        <f>HYPERLINK("https://devrant.com/rants/2427422","2427422")</f>
        <v>2427422</v>
      </c>
      <c r="B843" s="7">
        <v>43900.083125</v>
      </c>
      <c r="C843" s="8">
        <v>2.0</v>
      </c>
      <c r="D843" s="8">
        <v>7.0</v>
      </c>
      <c r="E843" s="8" t="s">
        <v>138</v>
      </c>
      <c r="F843" s="8"/>
      <c r="G843" s="9" t="s">
        <v>1724</v>
      </c>
      <c r="H843" s="10" t="s">
        <v>25</v>
      </c>
      <c r="I843" s="10" t="s">
        <v>1725</v>
      </c>
      <c r="J843" s="10" t="s">
        <v>64</v>
      </c>
      <c r="K843" s="10" t="s">
        <v>1726</v>
      </c>
      <c r="L843" s="8"/>
      <c r="M843" s="8"/>
      <c r="N843" s="8"/>
      <c r="O843" s="10" t="s">
        <v>28</v>
      </c>
      <c r="P843" s="13" t="s">
        <v>29</v>
      </c>
      <c r="Q843" s="11"/>
      <c r="R843" s="11"/>
      <c r="S843" s="13" t="s">
        <v>22</v>
      </c>
      <c r="T843" s="11"/>
    </row>
    <row r="844" ht="15.75" customHeight="1">
      <c r="A844" s="6" t="str">
        <f>HYPERLINK("https://devrant.com/rants/2427751","2427751")</f>
        <v>2427751</v>
      </c>
      <c r="B844" s="7">
        <v>43900.43892361111</v>
      </c>
      <c r="C844" s="8">
        <v>2.0</v>
      </c>
      <c r="D844" s="8">
        <v>0.0</v>
      </c>
      <c r="E844" s="8" t="s">
        <v>660</v>
      </c>
      <c r="F844" s="8"/>
      <c r="G844" s="9" t="s">
        <v>661</v>
      </c>
      <c r="H844" s="10" t="s">
        <v>25</v>
      </c>
      <c r="I844" s="10" t="s">
        <v>1725</v>
      </c>
      <c r="J844" s="10" t="s">
        <v>1727</v>
      </c>
      <c r="K844" s="10" t="s">
        <v>1728</v>
      </c>
      <c r="L844" s="8"/>
      <c r="M844" s="8"/>
      <c r="N844" s="8"/>
      <c r="O844" s="10" t="s">
        <v>28</v>
      </c>
      <c r="P844" s="13" t="s">
        <v>41</v>
      </c>
      <c r="Q844" s="11"/>
      <c r="R844" s="11"/>
      <c r="S844" s="13" t="s">
        <v>22</v>
      </c>
      <c r="T844" s="11"/>
    </row>
    <row r="845" ht="15.75" customHeight="1">
      <c r="A845" s="6" t="str">
        <f>HYPERLINK("https://devrant.com/rants/2427712","2427712")</f>
        <v>2427712</v>
      </c>
      <c r="B845" s="7">
        <v>43900.3806712963</v>
      </c>
      <c r="C845" s="8">
        <v>2.0</v>
      </c>
      <c r="D845" s="8">
        <v>0.0</v>
      </c>
      <c r="E845" s="8" t="s">
        <v>138</v>
      </c>
      <c r="F845" s="8"/>
      <c r="G845" s="9" t="s">
        <v>1729</v>
      </c>
      <c r="H845" s="10" t="s">
        <v>25</v>
      </c>
      <c r="I845" s="10" t="s">
        <v>1730</v>
      </c>
      <c r="J845" s="8"/>
      <c r="K845" s="8"/>
      <c r="L845" s="8"/>
      <c r="M845" s="8"/>
      <c r="N845" s="8"/>
      <c r="O845" s="10" t="s">
        <v>60</v>
      </c>
      <c r="P845" s="13" t="s">
        <v>61</v>
      </c>
      <c r="Q845" s="11"/>
      <c r="R845" s="11"/>
      <c r="S845" s="13" t="s">
        <v>22</v>
      </c>
      <c r="T845" s="11"/>
    </row>
    <row r="846" ht="15.75" customHeight="1">
      <c r="A846" s="6" t="str">
        <f>HYPERLINK("https://devrant.com/rants/2428439","2428439")</f>
        <v>2428439</v>
      </c>
      <c r="B846" s="7">
        <v>43901.26490740741</v>
      </c>
      <c r="C846" s="8">
        <v>1.0</v>
      </c>
      <c r="D846" s="8">
        <v>0.0</v>
      </c>
      <c r="E846" s="8" t="s">
        <v>1731</v>
      </c>
      <c r="F846" s="8"/>
      <c r="G846" s="9" t="s">
        <v>1732</v>
      </c>
      <c r="H846" s="10" t="s">
        <v>25</v>
      </c>
      <c r="I846" s="10" t="s">
        <v>38</v>
      </c>
      <c r="J846" s="8"/>
      <c r="K846" s="8"/>
      <c r="L846" s="8"/>
      <c r="M846" s="8"/>
      <c r="N846" s="8"/>
      <c r="O846" s="10" t="s">
        <v>60</v>
      </c>
      <c r="P846" s="13" t="s">
        <v>61</v>
      </c>
      <c r="Q846" s="11"/>
      <c r="R846" s="11"/>
      <c r="S846" s="13" t="s">
        <v>22</v>
      </c>
      <c r="T846" s="11"/>
    </row>
    <row r="847" ht="15.75" customHeight="1">
      <c r="A847" s="6" t="str">
        <f>HYPERLINK("https://devrant.com/rants/2432753","2432753")</f>
        <v>2432753</v>
      </c>
      <c r="B847" s="7">
        <v>43905.88559027778</v>
      </c>
      <c r="C847" s="8">
        <v>1.0</v>
      </c>
      <c r="D847" s="8">
        <v>0.0</v>
      </c>
      <c r="E847" s="8" t="s">
        <v>138</v>
      </c>
      <c r="F847" s="8"/>
      <c r="G847" s="9" t="s">
        <v>1733</v>
      </c>
      <c r="H847" s="10" t="s">
        <v>25</v>
      </c>
      <c r="I847" s="10" t="s">
        <v>38</v>
      </c>
      <c r="J847" s="8"/>
      <c r="K847" s="8"/>
      <c r="L847" s="8"/>
      <c r="M847" s="8"/>
      <c r="N847" s="8"/>
      <c r="O847" s="10" t="s">
        <v>28</v>
      </c>
      <c r="P847" s="13" t="s">
        <v>41</v>
      </c>
      <c r="Q847" s="11"/>
      <c r="R847" s="11"/>
      <c r="S847" s="13" t="s">
        <v>22</v>
      </c>
      <c r="T847" s="11"/>
    </row>
    <row r="848" ht="15.75" customHeight="1">
      <c r="A848" s="6" t="str">
        <f>HYPERLINK("https://devrant.com/rants/2428980","2428980")</f>
        <v>2428980</v>
      </c>
      <c r="B848" s="7">
        <v>43901.60712962963</v>
      </c>
      <c r="C848" s="8">
        <v>1.0</v>
      </c>
      <c r="D848" s="8">
        <v>0.0</v>
      </c>
      <c r="E848" s="8" t="s">
        <v>138</v>
      </c>
      <c r="F848" s="8"/>
      <c r="G848" s="9" t="s">
        <v>887</v>
      </c>
      <c r="H848" s="10" t="s">
        <v>25</v>
      </c>
      <c r="I848" s="10" t="s">
        <v>1734</v>
      </c>
      <c r="J848" s="8"/>
      <c r="K848" s="8"/>
      <c r="L848" s="8"/>
      <c r="M848" s="8"/>
      <c r="N848" s="8"/>
      <c r="O848" s="10" t="s">
        <v>28</v>
      </c>
      <c r="P848" s="13" t="s">
        <v>88</v>
      </c>
      <c r="Q848" s="11"/>
      <c r="R848" s="11"/>
      <c r="S848" s="13" t="s">
        <v>22</v>
      </c>
      <c r="T848" s="11"/>
    </row>
    <row r="849" ht="15.75" customHeight="1">
      <c r="A849" s="6" t="str">
        <f>HYPERLINK("https://devrant.com/rants/2427703","2427703")</f>
        <v>2427703</v>
      </c>
      <c r="B849" s="7">
        <v>43900.36917824074</v>
      </c>
      <c r="C849" s="8">
        <v>0.0</v>
      </c>
      <c r="D849" s="8">
        <v>0.0</v>
      </c>
      <c r="E849" s="8" t="s">
        <v>138</v>
      </c>
      <c r="F849" s="8"/>
      <c r="G849" s="9" t="s">
        <v>693</v>
      </c>
      <c r="H849" s="10" t="s">
        <v>25</v>
      </c>
      <c r="I849" s="10" t="s">
        <v>38</v>
      </c>
      <c r="J849" s="10" t="s">
        <v>155</v>
      </c>
      <c r="K849" s="8"/>
      <c r="L849" s="8"/>
      <c r="M849" s="8"/>
      <c r="N849" s="8"/>
      <c r="O849" s="10" t="s">
        <v>60</v>
      </c>
      <c r="P849" s="13" t="s">
        <v>61</v>
      </c>
      <c r="Q849" s="11"/>
      <c r="R849" s="11"/>
      <c r="S849" s="13" t="s">
        <v>22</v>
      </c>
      <c r="T849" s="11"/>
    </row>
    <row r="850" ht="15.75" customHeight="1">
      <c r="A850" s="6" t="str">
        <f>HYPERLINK("https://devrant.com/rants/2453326","2453326")</f>
        <v>2453326</v>
      </c>
      <c r="B850" s="7">
        <v>43927.61243055556</v>
      </c>
      <c r="C850" s="8">
        <v>136.0</v>
      </c>
      <c r="D850" s="8">
        <v>15.0</v>
      </c>
      <c r="E850" s="8" t="s">
        <v>85</v>
      </c>
      <c r="F850" s="8"/>
      <c r="G850" s="9" t="s">
        <v>1735</v>
      </c>
      <c r="H850" s="10" t="s">
        <v>25</v>
      </c>
      <c r="I850" s="10" t="s">
        <v>1736</v>
      </c>
      <c r="J850" s="10" t="s">
        <v>155</v>
      </c>
      <c r="K850" s="8"/>
      <c r="L850" s="8"/>
      <c r="M850" s="8"/>
      <c r="N850" s="8"/>
      <c r="O850" s="10" t="s">
        <v>28</v>
      </c>
      <c r="P850" s="13" t="s">
        <v>88</v>
      </c>
      <c r="Q850" s="11"/>
      <c r="R850" s="11"/>
      <c r="S850" s="13" t="s">
        <v>22</v>
      </c>
      <c r="T850" s="11"/>
    </row>
    <row r="851" ht="15.75" customHeight="1">
      <c r="A851" s="6" t="str">
        <f>HYPERLINK("https://devrant.com/rants/2452718","2452718")</f>
        <v>2452718</v>
      </c>
      <c r="B851" s="7">
        <v>43927.15390046296</v>
      </c>
      <c r="C851" s="8">
        <v>80.0</v>
      </c>
      <c r="D851" s="8">
        <v>8.0</v>
      </c>
      <c r="E851" s="8" t="s">
        <v>85</v>
      </c>
      <c r="F851" s="8"/>
      <c r="G851" s="9" t="s">
        <v>1737</v>
      </c>
      <c r="H851" s="10" t="s">
        <v>25</v>
      </c>
      <c r="I851" s="10" t="s">
        <v>1736</v>
      </c>
      <c r="J851" s="10" t="s">
        <v>155</v>
      </c>
      <c r="K851" s="8"/>
      <c r="L851" s="8"/>
      <c r="M851" s="8"/>
      <c r="N851" s="8"/>
      <c r="O851" s="10" t="s">
        <v>28</v>
      </c>
      <c r="P851" s="13" t="s">
        <v>88</v>
      </c>
      <c r="Q851" s="11"/>
      <c r="R851" s="11"/>
      <c r="S851" s="13" t="s">
        <v>22</v>
      </c>
      <c r="T851" s="11"/>
    </row>
    <row r="852" ht="15.75" customHeight="1">
      <c r="A852" s="6" t="str">
        <f>HYPERLINK("https://devrant.com/rants/2452966","2452966")</f>
        <v>2452966</v>
      </c>
      <c r="B852" s="7">
        <v>43927.3310300926</v>
      </c>
      <c r="C852" s="8">
        <v>68.0</v>
      </c>
      <c r="D852" s="8">
        <v>5.0</v>
      </c>
      <c r="E852" s="8" t="s">
        <v>85</v>
      </c>
      <c r="F852" s="8"/>
      <c r="G852" s="9" t="s">
        <v>1738</v>
      </c>
      <c r="H852" s="10" t="s">
        <v>25</v>
      </c>
      <c r="I852" s="10" t="s">
        <v>1736</v>
      </c>
      <c r="J852" s="10" t="s">
        <v>155</v>
      </c>
      <c r="K852" s="10" t="s">
        <v>1739</v>
      </c>
      <c r="L852" s="10" t="s">
        <v>1740</v>
      </c>
      <c r="M852" s="8"/>
      <c r="N852" s="8"/>
      <c r="O852" s="10" t="s">
        <v>28</v>
      </c>
      <c r="P852" s="13" t="s">
        <v>88</v>
      </c>
      <c r="Q852" s="11"/>
      <c r="R852" s="11"/>
      <c r="S852" s="13" t="s">
        <v>22</v>
      </c>
      <c r="T852" s="11"/>
    </row>
    <row r="853" ht="15.75" customHeight="1">
      <c r="A853" s="6" t="str">
        <f>HYPERLINK("https://devrant.com/rants/2454960","2454960")</f>
        <v>2454960</v>
      </c>
      <c r="B853" s="7">
        <v>43929.38837962963</v>
      </c>
      <c r="C853" s="8">
        <v>66.0</v>
      </c>
      <c r="D853" s="8">
        <v>9.0</v>
      </c>
      <c r="E853" s="8" t="s">
        <v>85</v>
      </c>
      <c r="F853" s="8"/>
      <c r="G853" s="9" t="s">
        <v>381</v>
      </c>
      <c r="H853" s="10" t="s">
        <v>25</v>
      </c>
      <c r="I853" s="10" t="s">
        <v>1736</v>
      </c>
      <c r="J853" s="10" t="s">
        <v>155</v>
      </c>
      <c r="K853" s="8"/>
      <c r="L853" s="8"/>
      <c r="M853" s="8"/>
      <c r="N853" s="8"/>
      <c r="O853" s="10" t="s">
        <v>28</v>
      </c>
      <c r="P853" s="13" t="s">
        <v>88</v>
      </c>
      <c r="Q853" s="11"/>
      <c r="R853" s="11"/>
      <c r="S853" s="13" t="s">
        <v>22</v>
      </c>
      <c r="T853" s="11"/>
    </row>
    <row r="854" ht="15.75" customHeight="1">
      <c r="A854" s="6" t="str">
        <f>HYPERLINK("https://devrant.com/rants/2452611","2452611")</f>
        <v>2452611</v>
      </c>
      <c r="B854" s="7">
        <v>43927.07540509259</v>
      </c>
      <c r="C854" s="8">
        <v>44.0</v>
      </c>
      <c r="D854" s="8">
        <v>33.0</v>
      </c>
      <c r="E854" s="8" t="s">
        <v>85</v>
      </c>
      <c r="F854" s="8"/>
      <c r="G854" s="9" t="s">
        <v>1741</v>
      </c>
      <c r="H854" s="10" t="s">
        <v>25</v>
      </c>
      <c r="I854" s="10" t="s">
        <v>1736</v>
      </c>
      <c r="J854" s="10" t="s">
        <v>155</v>
      </c>
      <c r="K854" s="8"/>
      <c r="L854" s="8"/>
      <c r="M854" s="8"/>
      <c r="N854" s="8"/>
      <c r="O854" s="10" t="s">
        <v>28</v>
      </c>
      <c r="P854" s="13" t="s">
        <v>88</v>
      </c>
      <c r="Q854" s="11"/>
      <c r="R854" s="11"/>
      <c r="S854" s="13" t="s">
        <v>22</v>
      </c>
      <c r="T854" s="11"/>
    </row>
    <row r="855" ht="15.75" customHeight="1">
      <c r="A855" s="6" t="str">
        <f>HYPERLINK("https://devrant.com/rants/2453670","2453670")</f>
        <v>2453670</v>
      </c>
      <c r="B855" s="7">
        <v>43927.99765046296</v>
      </c>
      <c r="C855" s="8">
        <v>43.0</v>
      </c>
      <c r="D855" s="8">
        <v>8.0</v>
      </c>
      <c r="E855" s="8" t="s">
        <v>85</v>
      </c>
      <c r="F855" s="8"/>
      <c r="G855" s="9" t="s">
        <v>1742</v>
      </c>
      <c r="H855" s="10" t="s">
        <v>25</v>
      </c>
      <c r="I855" s="10" t="s">
        <v>1736</v>
      </c>
      <c r="J855" s="10" t="s">
        <v>155</v>
      </c>
      <c r="K855" s="10" t="s">
        <v>1743</v>
      </c>
      <c r="L855" s="8"/>
      <c r="M855" s="8"/>
      <c r="N855" s="8"/>
      <c r="O855" s="10" t="s">
        <v>28</v>
      </c>
      <c r="P855" s="13" t="s">
        <v>41</v>
      </c>
      <c r="Q855" s="11"/>
      <c r="R855" s="11"/>
      <c r="S855" s="13" t="s">
        <v>22</v>
      </c>
      <c r="T855" s="11"/>
    </row>
    <row r="856" ht="15.75" customHeight="1">
      <c r="A856" s="6" t="str">
        <f>HYPERLINK("https://devrant.com/rants/2453480","2453480")</f>
        <v>2453480</v>
      </c>
      <c r="B856" s="7">
        <v>43927.74112268518</v>
      </c>
      <c r="C856" s="8">
        <v>37.0</v>
      </c>
      <c r="D856" s="8">
        <v>10.0</v>
      </c>
      <c r="E856" s="8" t="s">
        <v>85</v>
      </c>
      <c r="F856" s="8"/>
      <c r="G856" s="9" t="s">
        <v>1744</v>
      </c>
      <c r="H856" s="10" t="s">
        <v>25</v>
      </c>
      <c r="I856" s="10" t="s">
        <v>1736</v>
      </c>
      <c r="J856" s="10" t="s">
        <v>64</v>
      </c>
      <c r="K856" s="8"/>
      <c r="L856" s="8"/>
      <c r="M856" s="8"/>
      <c r="N856" s="8"/>
      <c r="O856" s="10" t="s">
        <v>60</v>
      </c>
      <c r="P856" s="13" t="s">
        <v>61</v>
      </c>
      <c r="Q856" s="11"/>
      <c r="R856" s="11"/>
      <c r="S856" s="13" t="s">
        <v>25</v>
      </c>
      <c r="T856" s="11"/>
    </row>
    <row r="857" ht="15.75" customHeight="1">
      <c r="A857" s="6" t="str">
        <f>HYPERLINK("https://devrant.com/rants/2452730","2452730")</f>
        <v>2452730</v>
      </c>
      <c r="B857" s="7">
        <v>43927.16547453704</v>
      </c>
      <c r="C857" s="8">
        <v>32.0</v>
      </c>
      <c r="D857" s="8">
        <v>6.0</v>
      </c>
      <c r="E857" s="8" t="s">
        <v>1745</v>
      </c>
      <c r="F857" s="8"/>
      <c r="G857" s="9" t="s">
        <v>1746</v>
      </c>
      <c r="H857" s="10" t="s">
        <v>25</v>
      </c>
      <c r="I857" s="10" t="s">
        <v>1736</v>
      </c>
      <c r="J857" s="10" t="s">
        <v>155</v>
      </c>
      <c r="K857" s="10" t="s">
        <v>1747</v>
      </c>
      <c r="L857" s="8"/>
      <c r="M857" s="8"/>
      <c r="N857" s="8"/>
      <c r="O857" s="10" t="s">
        <v>28</v>
      </c>
      <c r="P857" s="13" t="s">
        <v>41</v>
      </c>
      <c r="Q857" s="11"/>
      <c r="R857" s="11"/>
      <c r="S857" s="13" t="s">
        <v>22</v>
      </c>
      <c r="T857" s="11"/>
    </row>
    <row r="858" ht="15.75" customHeight="1">
      <c r="A858" s="6" t="str">
        <f>HYPERLINK("https://devrant.com/rants/2457720","2457720")</f>
        <v>2457720</v>
      </c>
      <c r="B858" s="7">
        <v>43932.23119212963</v>
      </c>
      <c r="C858" s="8">
        <v>29.0</v>
      </c>
      <c r="D858" s="8">
        <v>11.0</v>
      </c>
      <c r="E858" s="8" t="s">
        <v>85</v>
      </c>
      <c r="F858" s="8"/>
      <c r="G858" s="9" t="s">
        <v>86</v>
      </c>
      <c r="H858" s="10" t="s">
        <v>25</v>
      </c>
      <c r="I858" s="10" t="s">
        <v>1736</v>
      </c>
      <c r="J858" s="10" t="s">
        <v>155</v>
      </c>
      <c r="K858" s="10" t="s">
        <v>64</v>
      </c>
      <c r="L858" s="8"/>
      <c r="M858" s="8"/>
      <c r="N858" s="8"/>
      <c r="O858" s="10" t="s">
        <v>28</v>
      </c>
      <c r="P858" s="13" t="s">
        <v>88</v>
      </c>
      <c r="Q858" s="11"/>
      <c r="R858" s="11"/>
      <c r="S858" s="13" t="s">
        <v>22</v>
      </c>
      <c r="T858" s="11"/>
    </row>
    <row r="859" ht="15.75" customHeight="1">
      <c r="A859" s="6" t="str">
        <f>HYPERLINK("https://devrant.com/rants/2452593","2452593")</f>
        <v>2452593</v>
      </c>
      <c r="B859" s="7">
        <v>43927.05894675926</v>
      </c>
      <c r="C859" s="8">
        <v>24.0</v>
      </c>
      <c r="D859" s="8">
        <v>1.0</v>
      </c>
      <c r="E859" s="8" t="s">
        <v>1748</v>
      </c>
      <c r="F859" s="8"/>
      <c r="G859" s="9" t="s">
        <v>1749</v>
      </c>
      <c r="H859" s="10" t="s">
        <v>25</v>
      </c>
      <c r="I859" s="10" t="s">
        <v>1736</v>
      </c>
      <c r="J859" s="10" t="s">
        <v>155</v>
      </c>
      <c r="K859" s="10" t="s">
        <v>64</v>
      </c>
      <c r="L859" s="8"/>
      <c r="M859" s="8"/>
      <c r="N859" s="8"/>
      <c r="O859" s="10" t="s">
        <v>60</v>
      </c>
      <c r="P859" s="13" t="s">
        <v>61</v>
      </c>
      <c r="Q859" s="11"/>
      <c r="R859" s="11"/>
      <c r="S859" s="13" t="s">
        <v>22</v>
      </c>
      <c r="T859" s="11"/>
    </row>
    <row r="860" ht="15.75" customHeight="1">
      <c r="A860" s="6" t="str">
        <f>HYPERLINK("https://devrant.com/rants/2454469","2454469")</f>
        <v>2454469</v>
      </c>
      <c r="B860" s="7">
        <v>43928.82487268518</v>
      </c>
      <c r="C860" s="8">
        <v>24.0</v>
      </c>
      <c r="D860" s="8">
        <v>8.0</v>
      </c>
      <c r="E860" s="8" t="s">
        <v>85</v>
      </c>
      <c r="F860" s="8"/>
      <c r="G860" s="9" t="s">
        <v>1750</v>
      </c>
      <c r="H860" s="10" t="s">
        <v>25</v>
      </c>
      <c r="I860" s="10" t="s">
        <v>1736</v>
      </c>
      <c r="J860" s="10" t="s">
        <v>1751</v>
      </c>
      <c r="K860" s="8"/>
      <c r="L860" s="8"/>
      <c r="M860" s="8"/>
      <c r="N860" s="8"/>
      <c r="O860" s="10" t="s">
        <v>28</v>
      </c>
      <c r="P860" s="13" t="s">
        <v>29</v>
      </c>
      <c r="Q860" s="11"/>
      <c r="R860" s="11"/>
      <c r="S860" s="13" t="s">
        <v>22</v>
      </c>
      <c r="T860" s="11"/>
    </row>
    <row r="861" ht="15.75" customHeight="1">
      <c r="A861" s="6" t="str">
        <f>HYPERLINK("https://devrant.com/rants/2455041","2455041")</f>
        <v>2455041</v>
      </c>
      <c r="B861" s="7">
        <v>43929.46914351852</v>
      </c>
      <c r="C861" s="8">
        <v>20.0</v>
      </c>
      <c r="D861" s="8">
        <v>2.0</v>
      </c>
      <c r="E861" s="8" t="s">
        <v>85</v>
      </c>
      <c r="F861" s="8"/>
      <c r="G861" s="9" t="s">
        <v>1752</v>
      </c>
      <c r="H861" s="10" t="s">
        <v>25</v>
      </c>
      <c r="I861" s="10" t="s">
        <v>1736</v>
      </c>
      <c r="J861" s="10" t="s">
        <v>64</v>
      </c>
      <c r="K861" s="8"/>
      <c r="L861" s="8"/>
      <c r="M861" s="8"/>
      <c r="N861" s="8"/>
      <c r="O861" s="10" t="s">
        <v>46</v>
      </c>
      <c r="P861" s="11"/>
      <c r="Q861" s="11"/>
      <c r="R861" s="11"/>
      <c r="S861" s="13" t="s">
        <v>22</v>
      </c>
      <c r="T861" s="11"/>
    </row>
    <row r="862" ht="15.75" customHeight="1">
      <c r="A862" s="6" t="str">
        <f>HYPERLINK("https://devrant.com/rants/2456314","2456314")</f>
        <v>2456314</v>
      </c>
      <c r="B862" s="7">
        <v>43930.63313657408</v>
      </c>
      <c r="C862" s="8">
        <v>13.0</v>
      </c>
      <c r="D862" s="8">
        <v>3.0</v>
      </c>
      <c r="E862" s="8" t="s">
        <v>85</v>
      </c>
      <c r="F862" s="8"/>
      <c r="G862" s="9" t="s">
        <v>1753</v>
      </c>
      <c r="H862" s="10" t="s">
        <v>25</v>
      </c>
      <c r="I862" s="10" t="s">
        <v>1736</v>
      </c>
      <c r="J862" s="10" t="s">
        <v>1754</v>
      </c>
      <c r="K862" s="10" t="s">
        <v>1755</v>
      </c>
      <c r="L862" s="10" t="s">
        <v>1756</v>
      </c>
      <c r="M862" s="8"/>
      <c r="N862" s="8"/>
      <c r="O862" s="10" t="s">
        <v>46</v>
      </c>
      <c r="P862" s="11"/>
      <c r="Q862" s="11"/>
      <c r="R862" s="11"/>
      <c r="S862" s="13" t="s">
        <v>22</v>
      </c>
      <c r="T862" s="11"/>
    </row>
    <row r="863" ht="15.75" customHeight="1">
      <c r="A863" s="6" t="str">
        <f>HYPERLINK("https://devrant.com/rants/2453052","2453052")</f>
        <v>2453052</v>
      </c>
      <c r="B863" s="7">
        <v>43927.39855324074</v>
      </c>
      <c r="C863" s="8">
        <v>10.0</v>
      </c>
      <c r="D863" s="8">
        <v>0.0</v>
      </c>
      <c r="E863" s="8" t="s">
        <v>85</v>
      </c>
      <c r="F863" s="8"/>
      <c r="G863" s="9" t="s">
        <v>1757</v>
      </c>
      <c r="H863" s="10" t="s">
        <v>25</v>
      </c>
      <c r="I863" s="10" t="s">
        <v>1736</v>
      </c>
      <c r="J863" s="10" t="s">
        <v>64</v>
      </c>
      <c r="K863" s="8"/>
      <c r="L863" s="8"/>
      <c r="M863" s="8"/>
      <c r="N863" s="8"/>
      <c r="O863" s="10" t="s">
        <v>28</v>
      </c>
      <c r="P863" s="13" t="s">
        <v>41</v>
      </c>
      <c r="Q863" s="11"/>
      <c r="R863" s="11"/>
      <c r="S863" s="13" t="s">
        <v>22</v>
      </c>
      <c r="T863" s="11"/>
    </row>
    <row r="864" ht="15.75" customHeight="1">
      <c r="A864" s="6" t="str">
        <f>HYPERLINK("https://devrant.com/rants/2454090","2454090")</f>
        <v>2454090</v>
      </c>
      <c r="B864" s="7">
        <v>43928.44432870371</v>
      </c>
      <c r="C864" s="8">
        <v>9.0</v>
      </c>
      <c r="D864" s="8">
        <v>2.0</v>
      </c>
      <c r="E864" s="8" t="s">
        <v>85</v>
      </c>
      <c r="F864" s="8"/>
      <c r="G864" s="9" t="s">
        <v>1758</v>
      </c>
      <c r="H864" s="10" t="s">
        <v>25</v>
      </c>
      <c r="I864" s="10" t="s">
        <v>1736</v>
      </c>
      <c r="J864" s="10" t="s">
        <v>64</v>
      </c>
      <c r="K864" s="8"/>
      <c r="L864" s="8"/>
      <c r="M864" s="8"/>
      <c r="N864" s="8"/>
      <c r="O864" s="10" t="s">
        <v>28</v>
      </c>
      <c r="P864" s="13" t="s">
        <v>41</v>
      </c>
      <c r="Q864" s="11"/>
      <c r="R864" s="11"/>
      <c r="S864" s="13" t="s">
        <v>22</v>
      </c>
      <c r="T864" s="11"/>
    </row>
    <row r="865" ht="15.75" customHeight="1">
      <c r="A865" s="6" t="str">
        <f>HYPERLINK("https://devrant.com/rants/2452585","2452585")</f>
        <v>2452585</v>
      </c>
      <c r="B865" s="7">
        <v>43927.05238425926</v>
      </c>
      <c r="C865" s="8">
        <v>8.0</v>
      </c>
      <c r="D865" s="8">
        <v>2.0</v>
      </c>
      <c r="E865" s="8" t="s">
        <v>85</v>
      </c>
      <c r="F865" s="8"/>
      <c r="G865" s="9" t="s">
        <v>1759</v>
      </c>
      <c r="H865" s="10" t="s">
        <v>25</v>
      </c>
      <c r="I865" s="10" t="s">
        <v>1736</v>
      </c>
      <c r="J865" s="10" t="s">
        <v>1760</v>
      </c>
      <c r="K865" s="8"/>
      <c r="L865" s="8"/>
      <c r="M865" s="8"/>
      <c r="N865" s="8"/>
      <c r="O865" s="10" t="s">
        <v>28</v>
      </c>
      <c r="P865" s="13" t="s">
        <v>88</v>
      </c>
      <c r="Q865" s="11"/>
      <c r="R865" s="11"/>
      <c r="S865" s="13" t="s">
        <v>22</v>
      </c>
      <c r="T865" s="11"/>
    </row>
    <row r="866" ht="15.75" customHeight="1">
      <c r="A866" s="6" t="str">
        <f>HYPERLINK("https://devrant.com/rants/2452850","2452850")</f>
        <v>2452850</v>
      </c>
      <c r="B866" s="7">
        <v>43927.24688657407</v>
      </c>
      <c r="C866" s="8">
        <v>4.0</v>
      </c>
      <c r="D866" s="8">
        <v>11.0</v>
      </c>
      <c r="E866" s="8" t="s">
        <v>1761</v>
      </c>
      <c r="F866" s="8"/>
      <c r="G866" s="9" t="s">
        <v>1762</v>
      </c>
      <c r="H866" s="10" t="s">
        <v>25</v>
      </c>
      <c r="I866" s="10" t="s">
        <v>1736</v>
      </c>
      <c r="J866" s="10" t="s">
        <v>1763</v>
      </c>
      <c r="K866" s="8"/>
      <c r="L866" s="8"/>
      <c r="M866" s="8"/>
      <c r="N866" s="8"/>
      <c r="O866" s="10" t="s">
        <v>60</v>
      </c>
      <c r="P866" s="13" t="s">
        <v>61</v>
      </c>
      <c r="Q866" s="11"/>
      <c r="R866" s="11"/>
      <c r="S866" s="13" t="s">
        <v>22</v>
      </c>
      <c r="T866" s="11"/>
    </row>
    <row r="867" ht="15.75" customHeight="1">
      <c r="A867" s="6" t="str">
        <f>HYPERLINK("https://devrant.com/rants/2456397","2456397")</f>
        <v>2456397</v>
      </c>
      <c r="B867" s="7">
        <v>43930.70167824074</v>
      </c>
      <c r="C867" s="8">
        <v>2.0</v>
      </c>
      <c r="D867" s="8">
        <v>4.0</v>
      </c>
      <c r="E867" s="8" t="s">
        <v>1764</v>
      </c>
      <c r="F867" s="8"/>
      <c r="G867" s="9" t="s">
        <v>1765</v>
      </c>
      <c r="H867" s="10" t="s">
        <v>25</v>
      </c>
      <c r="I867" s="10" t="s">
        <v>1736</v>
      </c>
      <c r="J867" s="8"/>
      <c r="K867" s="8"/>
      <c r="L867" s="8"/>
      <c r="M867" s="8"/>
      <c r="N867" s="8"/>
      <c r="O867" s="10" t="s">
        <v>46</v>
      </c>
      <c r="P867" s="11"/>
      <c r="Q867" s="11"/>
      <c r="R867" s="11"/>
      <c r="S867" s="13" t="s">
        <v>22</v>
      </c>
      <c r="T867" s="11"/>
    </row>
    <row r="868" ht="15.75" customHeight="1">
      <c r="A868" s="6" t="str">
        <f>HYPERLINK("https://devrant.com/rants/2436394","2436394")</f>
        <v>2436394</v>
      </c>
      <c r="B868" s="7">
        <v>43909.42253472222</v>
      </c>
      <c r="C868" s="8">
        <v>63.0</v>
      </c>
      <c r="D868" s="8">
        <v>4.0</v>
      </c>
      <c r="E868" s="8" t="s">
        <v>26</v>
      </c>
      <c r="F868" s="8" t="s">
        <v>1766</v>
      </c>
      <c r="G868" s="9" t="s">
        <v>1767</v>
      </c>
      <c r="H868" s="10" t="s">
        <v>25</v>
      </c>
      <c r="I868" s="10" t="s">
        <v>1768</v>
      </c>
      <c r="J868" s="15"/>
      <c r="K868" s="8"/>
      <c r="L868" s="8"/>
      <c r="M868" s="8"/>
      <c r="N868" s="8"/>
      <c r="O868" s="10" t="s">
        <v>60</v>
      </c>
      <c r="P868" s="13" t="s">
        <v>47</v>
      </c>
      <c r="Q868" s="11"/>
      <c r="R868" s="11"/>
      <c r="S868" s="13" t="s">
        <v>22</v>
      </c>
      <c r="T868" s="11"/>
    </row>
    <row r="869" ht="15.75" customHeight="1">
      <c r="A869" s="6" t="str">
        <f>HYPERLINK("https://devrant.com/rants/2429987","2429987")</f>
        <v>2429987</v>
      </c>
      <c r="B869" s="7">
        <v>43902.60777777778</v>
      </c>
      <c r="C869" s="8">
        <v>59.0</v>
      </c>
      <c r="D869" s="8">
        <v>6.0</v>
      </c>
      <c r="E869" s="8" t="s">
        <v>390</v>
      </c>
      <c r="F869" s="8"/>
      <c r="G869" s="9" t="s">
        <v>391</v>
      </c>
      <c r="H869" s="10" t="s">
        <v>25</v>
      </c>
      <c r="I869" s="10" t="s">
        <v>154</v>
      </c>
      <c r="J869" s="10" t="s">
        <v>1769</v>
      </c>
      <c r="K869" s="8"/>
      <c r="L869" s="8"/>
      <c r="M869" s="8"/>
      <c r="N869" s="8"/>
      <c r="O869" s="10" t="s">
        <v>60</v>
      </c>
      <c r="P869" s="13" t="s">
        <v>40</v>
      </c>
      <c r="Q869" s="11"/>
      <c r="R869" s="11"/>
      <c r="S869" s="13" t="s">
        <v>22</v>
      </c>
      <c r="T869" s="11"/>
    </row>
    <row r="870" ht="15.75" customHeight="1">
      <c r="A870" s="6" t="str">
        <f>HYPERLINK("https://devrant.com/rants/1972752","1972752")</f>
        <v>1972752</v>
      </c>
      <c r="B870" s="7">
        <v>43490.36597222222</v>
      </c>
      <c r="C870" s="8">
        <v>52.0</v>
      </c>
      <c r="D870" s="8">
        <v>4.0</v>
      </c>
      <c r="E870" s="8" t="s">
        <v>1770</v>
      </c>
      <c r="F870" s="8" t="s">
        <v>1771</v>
      </c>
      <c r="G870" s="9" t="s">
        <v>1772</v>
      </c>
      <c r="H870" s="10" t="s">
        <v>25</v>
      </c>
      <c r="I870" s="10" t="s">
        <v>26</v>
      </c>
      <c r="J870" s="10" t="s">
        <v>38</v>
      </c>
      <c r="K870" s="8"/>
      <c r="L870" s="8"/>
      <c r="M870" s="8"/>
      <c r="N870" s="8"/>
      <c r="O870" s="10" t="s">
        <v>60</v>
      </c>
      <c r="P870" s="13" t="s">
        <v>61</v>
      </c>
      <c r="Q870" s="11"/>
      <c r="R870" s="11"/>
      <c r="S870" s="13" t="s">
        <v>25</v>
      </c>
      <c r="T870" s="11"/>
    </row>
    <row r="871" ht="15.75" customHeight="1">
      <c r="A871" s="6" t="str">
        <f>HYPERLINK("https://devrant.com/rants/2453544","2453544")</f>
        <v>2453544</v>
      </c>
      <c r="B871" s="7">
        <v>43927.80188657407</v>
      </c>
      <c r="C871" s="8">
        <v>39.0</v>
      </c>
      <c r="D871" s="8">
        <v>4.0</v>
      </c>
      <c r="E871" s="8" t="s">
        <v>750</v>
      </c>
      <c r="F871" s="8"/>
      <c r="G871" s="9" t="s">
        <v>1773</v>
      </c>
      <c r="H871" s="10" t="s">
        <v>25</v>
      </c>
      <c r="I871" s="10" t="s">
        <v>38</v>
      </c>
      <c r="J871" s="10" t="s">
        <v>1774</v>
      </c>
      <c r="K871" s="10" t="s">
        <v>1775</v>
      </c>
      <c r="L871" s="10" t="s">
        <v>1776</v>
      </c>
      <c r="M871" s="10" t="s">
        <v>1777</v>
      </c>
      <c r="N871" s="10"/>
      <c r="O871" s="10" t="s">
        <v>46</v>
      </c>
      <c r="P871" s="11"/>
      <c r="Q871" s="11"/>
      <c r="R871" s="11"/>
      <c r="S871" s="13" t="s">
        <v>22</v>
      </c>
      <c r="T871" s="11"/>
    </row>
    <row r="872" ht="15.75" customHeight="1">
      <c r="A872" s="6" t="str">
        <f>HYPERLINK("https://devrant.com/rants/2452147","2452147")</f>
        <v>2452147</v>
      </c>
      <c r="B872" s="7">
        <v>43926.36597222222</v>
      </c>
      <c r="C872" s="8">
        <v>38.0</v>
      </c>
      <c r="D872" s="8">
        <v>0.0</v>
      </c>
      <c r="E872" s="8" t="s">
        <v>1778</v>
      </c>
      <c r="F872" s="8" t="s">
        <v>1779</v>
      </c>
      <c r="G872" s="9" t="s">
        <v>1780</v>
      </c>
      <c r="H872" s="10" t="s">
        <v>25</v>
      </c>
      <c r="I872" s="10" t="s">
        <v>32</v>
      </c>
      <c r="J872" s="10" t="s">
        <v>1781</v>
      </c>
      <c r="K872" s="8"/>
      <c r="L872" s="8"/>
      <c r="M872" s="8"/>
      <c r="N872" s="8"/>
      <c r="O872" s="10" t="s">
        <v>28</v>
      </c>
      <c r="P872" s="13" t="s">
        <v>88</v>
      </c>
      <c r="Q872" s="11"/>
      <c r="R872" s="11"/>
      <c r="S872" s="13" t="s">
        <v>25</v>
      </c>
      <c r="T872" s="11"/>
    </row>
    <row r="873" ht="15.75" customHeight="1">
      <c r="A873" s="6" t="str">
        <f>HYPERLINK("https://devrant.com/rants/2451417","2451417")</f>
        <v>2451417</v>
      </c>
      <c r="B873" s="7">
        <v>43925.45199074074</v>
      </c>
      <c r="C873" s="8">
        <v>34.0</v>
      </c>
      <c r="D873" s="8">
        <v>6.0</v>
      </c>
      <c r="E873" s="8" t="s">
        <v>1782</v>
      </c>
      <c r="F873" s="8"/>
      <c r="G873" s="9" t="s">
        <v>1783</v>
      </c>
      <c r="H873" s="10" t="s">
        <v>25</v>
      </c>
      <c r="I873" s="10" t="s">
        <v>38</v>
      </c>
      <c r="J873" s="10" t="s">
        <v>1784</v>
      </c>
      <c r="K873" s="10" t="s">
        <v>64</v>
      </c>
      <c r="L873" s="10" t="s">
        <v>169</v>
      </c>
      <c r="M873" s="10" t="s">
        <v>26</v>
      </c>
      <c r="N873" s="8"/>
      <c r="O873" s="10" t="s">
        <v>60</v>
      </c>
      <c r="P873" s="13" t="s">
        <v>61</v>
      </c>
      <c r="Q873" s="11"/>
      <c r="R873" s="11"/>
      <c r="S873" s="13" t="s">
        <v>22</v>
      </c>
      <c r="T873" s="11"/>
    </row>
    <row r="874" ht="15.75" customHeight="1">
      <c r="A874" s="6" t="str">
        <f>HYPERLINK("https://devrant.com/rants/2441581","2441581")</f>
        <v>2441581</v>
      </c>
      <c r="B874" s="7">
        <v>43915.49929398148</v>
      </c>
      <c r="C874" s="8">
        <v>29.0</v>
      </c>
      <c r="D874" s="8">
        <v>4.0</v>
      </c>
      <c r="E874" s="8" t="s">
        <v>1785</v>
      </c>
      <c r="F874" s="8"/>
      <c r="G874" s="9" t="s">
        <v>1786</v>
      </c>
      <c r="H874" s="10" t="s">
        <v>25</v>
      </c>
      <c r="I874" s="10" t="s">
        <v>38</v>
      </c>
      <c r="J874" s="10" t="s">
        <v>1787</v>
      </c>
      <c r="K874" s="10" t="s">
        <v>64</v>
      </c>
      <c r="L874" s="10"/>
      <c r="M874" s="8"/>
      <c r="N874" s="8"/>
      <c r="O874" s="10" t="s">
        <v>28</v>
      </c>
      <c r="P874" s="13" t="s">
        <v>41</v>
      </c>
      <c r="Q874" s="11"/>
      <c r="R874" s="11"/>
      <c r="S874" s="13" t="s">
        <v>22</v>
      </c>
      <c r="T874" s="11"/>
    </row>
    <row r="875" ht="15.75" customHeight="1">
      <c r="A875" s="6" t="str">
        <f>HYPERLINK("https://devrant.com/rants/2450938","2450938")</f>
        <v>2450938</v>
      </c>
      <c r="B875" s="7">
        <v>43925.09256944444</v>
      </c>
      <c r="C875" s="8">
        <v>28.0</v>
      </c>
      <c r="D875" s="8">
        <v>10.0</v>
      </c>
      <c r="E875" s="8" t="s">
        <v>26</v>
      </c>
      <c r="F875" s="8" t="s">
        <v>1788</v>
      </c>
      <c r="G875" s="9" t="s">
        <v>1789</v>
      </c>
      <c r="H875" s="10" t="s">
        <v>25</v>
      </c>
      <c r="I875" s="10" t="s">
        <v>26</v>
      </c>
      <c r="J875" s="10" t="s">
        <v>38</v>
      </c>
      <c r="K875" s="8"/>
      <c r="L875" s="8"/>
      <c r="M875" s="8"/>
      <c r="N875" s="8"/>
      <c r="O875" s="10" t="s">
        <v>60</v>
      </c>
      <c r="P875" s="13" t="s">
        <v>61</v>
      </c>
      <c r="Q875" s="11"/>
      <c r="R875" s="11"/>
      <c r="S875" s="13" t="s">
        <v>25</v>
      </c>
      <c r="T875" s="11"/>
    </row>
    <row r="876" ht="15.75" customHeight="1">
      <c r="A876" s="6" t="str">
        <f>HYPERLINK("https://devrant.com/rants/1055086","1055086")</f>
        <v>1055086</v>
      </c>
      <c r="B876" s="7">
        <v>43074.00209490741</v>
      </c>
      <c r="C876" s="8">
        <v>28.0</v>
      </c>
      <c r="D876" s="8">
        <v>4.0</v>
      </c>
      <c r="E876" s="8" t="s">
        <v>1790</v>
      </c>
      <c r="F876" s="8"/>
      <c r="G876" s="9" t="s">
        <v>1791</v>
      </c>
      <c r="H876" s="10" t="s">
        <v>25</v>
      </c>
      <c r="I876" s="10" t="s">
        <v>1792</v>
      </c>
      <c r="J876" s="10" t="s">
        <v>1211</v>
      </c>
      <c r="K876" s="10" t="s">
        <v>1793</v>
      </c>
      <c r="L876" s="8"/>
      <c r="M876" s="8"/>
      <c r="N876" s="8"/>
      <c r="O876" s="10" t="s">
        <v>28</v>
      </c>
      <c r="P876" s="13" t="s">
        <v>88</v>
      </c>
      <c r="Q876" s="11"/>
      <c r="R876" s="11"/>
      <c r="S876" s="13" t="s">
        <v>22</v>
      </c>
      <c r="T876" s="11"/>
    </row>
    <row r="877" ht="15.75" customHeight="1">
      <c r="A877" s="6" t="str">
        <f>HYPERLINK("https://devrant.com/rants/2444291","2444291")</f>
        <v>2444291</v>
      </c>
      <c r="B877" s="7">
        <v>43918.39405092593</v>
      </c>
      <c r="C877" s="8">
        <v>27.0</v>
      </c>
      <c r="D877" s="8">
        <v>16.0</v>
      </c>
      <c r="E877" s="8" t="s">
        <v>93</v>
      </c>
      <c r="F877" s="8" t="s">
        <v>94</v>
      </c>
      <c r="G877" s="9" t="s">
        <v>95</v>
      </c>
      <c r="H877" s="10" t="s">
        <v>25</v>
      </c>
      <c r="I877" s="10" t="s">
        <v>26</v>
      </c>
      <c r="J877" s="10" t="s">
        <v>1794</v>
      </c>
      <c r="K877" s="8"/>
      <c r="L877" s="8"/>
      <c r="M877" s="8"/>
      <c r="N877" s="8"/>
      <c r="O877" s="10" t="s">
        <v>28</v>
      </c>
      <c r="P877" s="13" t="s">
        <v>29</v>
      </c>
      <c r="Q877" s="11"/>
      <c r="R877" s="11"/>
      <c r="S877" s="13" t="s">
        <v>25</v>
      </c>
      <c r="T877" s="11"/>
    </row>
    <row r="878" ht="15.75" customHeight="1">
      <c r="A878" s="6" t="str">
        <f>HYPERLINK("https://devrant.com/rants/2450317","2450317")</f>
        <v>2450317</v>
      </c>
      <c r="B878" s="7">
        <v>43924.51574074074</v>
      </c>
      <c r="C878" s="8">
        <v>26.0</v>
      </c>
      <c r="D878" s="8">
        <v>9.0</v>
      </c>
      <c r="E878" s="8" t="s">
        <v>750</v>
      </c>
      <c r="F878" s="8"/>
      <c r="G878" s="9" t="s">
        <v>1795</v>
      </c>
      <c r="H878" s="10" t="s">
        <v>25</v>
      </c>
      <c r="I878" s="10" t="s">
        <v>38</v>
      </c>
      <c r="J878" s="10" t="s">
        <v>1796</v>
      </c>
      <c r="K878" s="10" t="s">
        <v>1797</v>
      </c>
      <c r="L878" s="8"/>
      <c r="M878" s="8"/>
      <c r="N878" s="8"/>
      <c r="O878" s="10" t="s">
        <v>28</v>
      </c>
      <c r="P878" s="13" t="s">
        <v>29</v>
      </c>
      <c r="Q878" s="11"/>
      <c r="R878" s="11"/>
      <c r="S878" s="13" t="s">
        <v>22</v>
      </c>
      <c r="T878" s="11"/>
    </row>
    <row r="879" ht="15.75" customHeight="1">
      <c r="A879" s="6" t="str">
        <f>HYPERLINK("https://devrant.com/rants/2437189","2437189")</f>
        <v>2437189</v>
      </c>
      <c r="B879" s="7">
        <v>43910.11034722222</v>
      </c>
      <c r="C879" s="8">
        <v>24.0</v>
      </c>
      <c r="D879" s="8">
        <v>3.0</v>
      </c>
      <c r="E879" s="8" t="s">
        <v>646</v>
      </c>
      <c r="F879" s="8"/>
      <c r="G879" s="9" t="s">
        <v>1798</v>
      </c>
      <c r="H879" s="10" t="s">
        <v>25</v>
      </c>
      <c r="I879" s="10" t="s">
        <v>38</v>
      </c>
      <c r="J879" s="10" t="s">
        <v>1799</v>
      </c>
      <c r="K879" s="10" t="s">
        <v>906</v>
      </c>
      <c r="L879" s="8"/>
      <c r="M879" s="8"/>
      <c r="N879" s="8"/>
      <c r="O879" s="10" t="s">
        <v>60</v>
      </c>
      <c r="P879" s="13" t="s">
        <v>61</v>
      </c>
      <c r="Q879" s="11"/>
      <c r="R879" s="11"/>
      <c r="S879" s="13" t="s">
        <v>22</v>
      </c>
      <c r="T879" s="11"/>
    </row>
    <row r="880" ht="15.75" customHeight="1">
      <c r="A880" s="6" t="str">
        <f>HYPERLINK("https://devrant.com/rants/2440587","2440587")</f>
        <v>2440587</v>
      </c>
      <c r="B880" s="7">
        <v>43914.30642361111</v>
      </c>
      <c r="C880" s="8">
        <v>24.0</v>
      </c>
      <c r="D880" s="8">
        <v>7.0</v>
      </c>
      <c r="E880" s="8" t="s">
        <v>209</v>
      </c>
      <c r="F880" s="8" t="s">
        <v>1800</v>
      </c>
      <c r="G880" s="9" t="s">
        <v>1801</v>
      </c>
      <c r="H880" s="10" t="s">
        <v>25</v>
      </c>
      <c r="I880" s="10" t="s">
        <v>26</v>
      </c>
      <c r="J880" s="10" t="s">
        <v>38</v>
      </c>
      <c r="K880" s="10" t="s">
        <v>1802</v>
      </c>
      <c r="L880" s="8"/>
      <c r="M880" s="8"/>
      <c r="N880" s="8"/>
      <c r="O880" s="10" t="s">
        <v>28</v>
      </c>
      <c r="P880" s="13" t="s">
        <v>41</v>
      </c>
      <c r="Q880" s="11"/>
      <c r="R880" s="11"/>
      <c r="S880" s="13" t="s">
        <v>22</v>
      </c>
      <c r="T880" s="11"/>
    </row>
    <row r="881" ht="15.75" customHeight="1">
      <c r="A881" s="6" t="str">
        <f>HYPERLINK("https://devrant.com/rants/2433328","2433328")</f>
        <v>2433328</v>
      </c>
      <c r="B881" s="7">
        <v>43906.51363425926</v>
      </c>
      <c r="C881" s="8">
        <v>22.0</v>
      </c>
      <c r="D881" s="8">
        <v>6.0</v>
      </c>
      <c r="E881" s="8" t="s">
        <v>646</v>
      </c>
      <c r="F881" s="8"/>
      <c r="G881" s="9" t="s">
        <v>1803</v>
      </c>
      <c r="H881" s="10" t="s">
        <v>25</v>
      </c>
      <c r="I881" s="10" t="s">
        <v>38</v>
      </c>
      <c r="J881" s="10" t="s">
        <v>1280</v>
      </c>
      <c r="K881" s="10" t="s">
        <v>1804</v>
      </c>
      <c r="L881" s="10" t="s">
        <v>1805</v>
      </c>
      <c r="M881" s="10" t="s">
        <v>1806</v>
      </c>
      <c r="N881" s="10" t="s">
        <v>906</v>
      </c>
      <c r="O881" s="10" t="s">
        <v>60</v>
      </c>
      <c r="P881" s="13" t="s">
        <v>61</v>
      </c>
      <c r="Q881" s="13" t="s">
        <v>47</v>
      </c>
      <c r="R881" s="11"/>
      <c r="S881" s="13" t="s">
        <v>22</v>
      </c>
      <c r="T881" s="11"/>
    </row>
    <row r="882" ht="15.75" customHeight="1">
      <c r="A882" s="6" t="str">
        <f>HYPERLINK("https://devrant.com/rants/2025918","2025918")</f>
        <v>2025918</v>
      </c>
      <c r="B882" s="7">
        <v>43537.39247685186</v>
      </c>
      <c r="C882" s="8">
        <v>15.0</v>
      </c>
      <c r="D882" s="8">
        <v>3.0</v>
      </c>
      <c r="E882" s="8" t="s">
        <v>1807</v>
      </c>
      <c r="F882" s="8"/>
      <c r="G882" s="9" t="s">
        <v>1808</v>
      </c>
      <c r="H882" s="10" t="s">
        <v>25</v>
      </c>
      <c r="I882" s="10" t="s">
        <v>38</v>
      </c>
      <c r="J882" s="10" t="s">
        <v>1809</v>
      </c>
      <c r="K882" s="8"/>
      <c r="L882" s="8"/>
      <c r="M882" s="8"/>
      <c r="N882" s="8"/>
      <c r="O882" s="10" t="s">
        <v>28</v>
      </c>
      <c r="P882" s="13" t="s">
        <v>29</v>
      </c>
      <c r="Q882" s="11"/>
      <c r="R882" s="11"/>
      <c r="S882" s="13" t="s">
        <v>22</v>
      </c>
      <c r="T882" s="11"/>
    </row>
    <row r="883" ht="15.75" customHeight="1">
      <c r="A883" s="6" t="str">
        <f>HYPERLINK("https://devrant.com/rants/2434245","2434245")</f>
        <v>2434245</v>
      </c>
      <c r="B883" s="7">
        <v>43907.34282407408</v>
      </c>
      <c r="C883" s="8">
        <v>14.0</v>
      </c>
      <c r="D883" s="8">
        <v>4.0</v>
      </c>
      <c r="E883" s="8" t="s">
        <v>1810</v>
      </c>
      <c r="F883" s="8" t="s">
        <v>1811</v>
      </c>
      <c r="G883" s="9" t="s">
        <v>1812</v>
      </c>
      <c r="H883" s="10" t="s">
        <v>25</v>
      </c>
      <c r="I883" s="10" t="s">
        <v>38</v>
      </c>
      <c r="J883" s="10" t="s">
        <v>1813</v>
      </c>
      <c r="K883" s="8"/>
      <c r="L883" s="8"/>
      <c r="M883" s="8"/>
      <c r="N883" s="8"/>
      <c r="O883" s="10" t="s">
        <v>60</v>
      </c>
      <c r="P883" s="13" t="s">
        <v>61</v>
      </c>
      <c r="Q883" s="13" t="s">
        <v>47</v>
      </c>
      <c r="R883" s="11"/>
      <c r="S883" s="13" t="s">
        <v>22</v>
      </c>
      <c r="T883" s="11"/>
    </row>
    <row r="884" ht="15.75" customHeight="1">
      <c r="A884" s="6" t="str">
        <f>HYPERLINK("https://devrant.com/rants/1946148","1946148")</f>
        <v>1946148</v>
      </c>
      <c r="B884" s="7">
        <v>43468.63417824074</v>
      </c>
      <c r="C884" s="8">
        <v>14.0</v>
      </c>
      <c r="D884" s="8">
        <v>1.0</v>
      </c>
      <c r="E884" s="8" t="s">
        <v>750</v>
      </c>
      <c r="F884" s="8"/>
      <c r="G884" s="9" t="s">
        <v>1814</v>
      </c>
      <c r="H884" s="10" t="s">
        <v>25</v>
      </c>
      <c r="I884" s="10" t="s">
        <v>38</v>
      </c>
      <c r="J884" s="10" t="s">
        <v>1815</v>
      </c>
      <c r="K884" s="8"/>
      <c r="L884" s="8"/>
      <c r="M884" s="8"/>
      <c r="N884" s="8"/>
      <c r="O884" s="10" t="s">
        <v>60</v>
      </c>
      <c r="P884" s="13" t="s">
        <v>61</v>
      </c>
      <c r="Q884" s="11"/>
      <c r="R884" s="11"/>
      <c r="S884" s="13" t="s">
        <v>22</v>
      </c>
      <c r="T884" s="11"/>
    </row>
    <row r="885" ht="15.75" customHeight="1">
      <c r="A885" s="6" t="str">
        <f>HYPERLINK("https://devrant.com/rants/2243375","2243375")</f>
        <v>2243375</v>
      </c>
      <c r="B885" s="7">
        <v>43713.72304398148</v>
      </c>
      <c r="C885" s="8">
        <v>14.0</v>
      </c>
      <c r="D885" s="8">
        <v>6.0</v>
      </c>
      <c r="E885" s="8" t="s">
        <v>1816</v>
      </c>
      <c r="F885" s="8"/>
      <c r="G885" s="9" t="s">
        <v>1817</v>
      </c>
      <c r="H885" s="10" t="s">
        <v>25</v>
      </c>
      <c r="I885" s="10" t="s">
        <v>38</v>
      </c>
      <c r="J885" s="10" t="s">
        <v>906</v>
      </c>
      <c r="K885" s="10" t="s">
        <v>1818</v>
      </c>
      <c r="L885" s="8"/>
      <c r="M885" s="8"/>
      <c r="N885" s="8"/>
      <c r="O885" s="10" t="s">
        <v>60</v>
      </c>
      <c r="P885" s="13" t="s">
        <v>61</v>
      </c>
      <c r="Q885" s="11"/>
      <c r="R885" s="11"/>
      <c r="S885" s="13" t="s">
        <v>22</v>
      </c>
      <c r="T885" s="11"/>
    </row>
    <row r="886" ht="15.75" customHeight="1">
      <c r="A886" s="6" t="str">
        <f>HYPERLINK("https://devrant.com/rants/2442682","2442682")</f>
        <v>2442682</v>
      </c>
      <c r="B886" s="7">
        <v>43916.6378587963</v>
      </c>
      <c r="C886" s="8">
        <v>13.0</v>
      </c>
      <c r="D886" s="8">
        <v>2.0</v>
      </c>
      <c r="E886" s="8" t="s">
        <v>750</v>
      </c>
      <c r="F886" s="8"/>
      <c r="G886" s="9" t="s">
        <v>1819</v>
      </c>
      <c r="H886" s="10" t="s">
        <v>25</v>
      </c>
      <c r="I886" s="10" t="s">
        <v>1768</v>
      </c>
      <c r="J886" s="10" t="s">
        <v>1820</v>
      </c>
      <c r="K886" s="10" t="s">
        <v>1821</v>
      </c>
      <c r="L886" s="8"/>
      <c r="M886" s="8"/>
      <c r="N886" s="8"/>
      <c r="O886" s="10" t="s">
        <v>28</v>
      </c>
      <c r="P886" s="13" t="s">
        <v>88</v>
      </c>
      <c r="Q886" s="11"/>
      <c r="R886" s="11"/>
      <c r="S886" s="13" t="s">
        <v>22</v>
      </c>
      <c r="T886" s="11"/>
    </row>
    <row r="887" ht="15.75" customHeight="1">
      <c r="A887" s="6" t="str">
        <f>HYPERLINK("https://devrant.com/rants/2449692","2449692")</f>
        <v>2449692</v>
      </c>
      <c r="B887" s="7">
        <v>43923.78756944444</v>
      </c>
      <c r="C887" s="8">
        <v>13.0</v>
      </c>
      <c r="D887" s="8">
        <v>2.0</v>
      </c>
      <c r="E887" s="8" t="s">
        <v>750</v>
      </c>
      <c r="F887" s="8"/>
      <c r="G887" s="9" t="s">
        <v>751</v>
      </c>
      <c r="H887" s="10" t="s">
        <v>25</v>
      </c>
      <c r="I887" s="10" t="s">
        <v>38</v>
      </c>
      <c r="J887" s="10" t="s">
        <v>1822</v>
      </c>
      <c r="K887" s="8"/>
      <c r="L887" s="8"/>
      <c r="M887" s="8"/>
      <c r="N887" s="8"/>
      <c r="O887" s="10" t="s">
        <v>28</v>
      </c>
      <c r="P887" s="13" t="s">
        <v>29</v>
      </c>
      <c r="Q887" s="11"/>
      <c r="R887" s="11"/>
      <c r="S887" s="13" t="s">
        <v>22</v>
      </c>
      <c r="T887" s="11"/>
    </row>
    <row r="888" ht="15.75" customHeight="1">
      <c r="A888" s="6" t="str">
        <f>HYPERLINK("https://devrant.com/rants/2437783","2437783")</f>
        <v>2437783</v>
      </c>
      <c r="B888" s="7">
        <v>43910.67846064815</v>
      </c>
      <c r="C888" s="8">
        <v>12.0</v>
      </c>
      <c r="D888" s="8">
        <v>3.0</v>
      </c>
      <c r="E888" s="8" t="s">
        <v>646</v>
      </c>
      <c r="F888" s="8"/>
      <c r="G888" s="9" t="s">
        <v>1823</v>
      </c>
      <c r="H888" s="10" t="s">
        <v>25</v>
      </c>
      <c r="I888" s="10" t="s">
        <v>38</v>
      </c>
      <c r="J888" s="10" t="s">
        <v>1824</v>
      </c>
      <c r="K888" s="8"/>
      <c r="L888" s="8"/>
      <c r="M888" s="8"/>
      <c r="N888" s="8"/>
      <c r="O888" s="10" t="s">
        <v>60</v>
      </c>
      <c r="P888" s="13" t="s">
        <v>61</v>
      </c>
      <c r="Q888" s="11"/>
      <c r="R888" s="11"/>
      <c r="S888" s="13" t="s">
        <v>22</v>
      </c>
      <c r="T888" s="11"/>
    </row>
    <row r="889" ht="15.75" customHeight="1">
      <c r="A889" s="6" t="str">
        <f>HYPERLINK("https://devrant.com/rants/2439255","2439255")</f>
        <v>2439255</v>
      </c>
      <c r="B889" s="7">
        <v>43912.7268287037</v>
      </c>
      <c r="C889" s="8">
        <v>12.0</v>
      </c>
      <c r="D889" s="8">
        <v>6.0</v>
      </c>
      <c r="E889" s="8" t="s">
        <v>512</v>
      </c>
      <c r="F889" s="8"/>
      <c r="G889" s="9" t="s">
        <v>513</v>
      </c>
      <c r="H889" s="10" t="s">
        <v>25</v>
      </c>
      <c r="I889" s="10" t="s">
        <v>38</v>
      </c>
      <c r="J889" s="10" t="s">
        <v>1188</v>
      </c>
      <c r="K889" s="10" t="s">
        <v>1186</v>
      </c>
      <c r="L889" s="10" t="s">
        <v>515</v>
      </c>
      <c r="M889" s="8"/>
      <c r="N889" s="8"/>
      <c r="O889" s="10" t="s">
        <v>60</v>
      </c>
      <c r="P889" s="13" t="s">
        <v>61</v>
      </c>
      <c r="Q889" s="13" t="s">
        <v>47</v>
      </c>
      <c r="R889" s="11"/>
      <c r="S889" s="13" t="s">
        <v>22</v>
      </c>
      <c r="T889" s="11"/>
    </row>
    <row r="890" ht="15.75" customHeight="1">
      <c r="A890" s="6" t="str">
        <f>HYPERLINK("https://devrant.com/rants/314561","314561")</f>
        <v>314561</v>
      </c>
      <c r="B890" s="7">
        <v>42705.21079861111</v>
      </c>
      <c r="C890" s="8">
        <v>12.0</v>
      </c>
      <c r="D890" s="8">
        <v>0.0</v>
      </c>
      <c r="E890" s="8" t="s">
        <v>1825</v>
      </c>
      <c r="F890" s="8"/>
      <c r="G890" s="9" t="s">
        <v>1826</v>
      </c>
      <c r="H890" s="10" t="s">
        <v>25</v>
      </c>
      <c r="I890" s="10" t="s">
        <v>38</v>
      </c>
      <c r="J890" s="10" t="s">
        <v>1827</v>
      </c>
      <c r="K890" s="8"/>
      <c r="L890" s="8"/>
      <c r="M890" s="8"/>
      <c r="N890" s="8"/>
      <c r="O890" s="10" t="s">
        <v>60</v>
      </c>
      <c r="P890" s="13" t="s">
        <v>61</v>
      </c>
      <c r="Q890" s="11"/>
      <c r="R890" s="11"/>
      <c r="S890" s="13" t="s">
        <v>22</v>
      </c>
      <c r="T890" s="11"/>
    </row>
    <row r="891" ht="15.75" customHeight="1">
      <c r="A891" s="6" t="str">
        <f>HYPERLINK("https://devrant.com/rants/2437274","2437274")</f>
        <v>2437274</v>
      </c>
      <c r="B891" s="7">
        <v>43910.18664351852</v>
      </c>
      <c r="C891" s="8">
        <v>11.0</v>
      </c>
      <c r="D891" s="8">
        <v>7.0</v>
      </c>
      <c r="E891" s="8" t="s">
        <v>20</v>
      </c>
      <c r="F891" s="8"/>
      <c r="G891" s="9" t="s">
        <v>1828</v>
      </c>
      <c r="H891" s="10" t="s">
        <v>25</v>
      </c>
      <c r="I891" s="10" t="s">
        <v>38</v>
      </c>
      <c r="J891" s="10" t="s">
        <v>1829</v>
      </c>
      <c r="K891" s="8"/>
      <c r="L891" s="8"/>
      <c r="M891" s="8"/>
      <c r="N891" s="8"/>
      <c r="O891" s="10" t="s">
        <v>60</v>
      </c>
      <c r="P891" s="13" t="s">
        <v>61</v>
      </c>
      <c r="Q891" s="13" t="s">
        <v>41</v>
      </c>
      <c r="R891" s="11"/>
      <c r="S891" s="13" t="s">
        <v>22</v>
      </c>
      <c r="T891" s="11"/>
    </row>
    <row r="892" ht="15.75" customHeight="1">
      <c r="A892" s="6" t="str">
        <f>HYPERLINK("https://devrant.com/rants/2435483","2435483")</f>
        <v>2435483</v>
      </c>
      <c r="B892" s="7">
        <v>43908.38089120371</v>
      </c>
      <c r="C892" s="8">
        <v>11.0</v>
      </c>
      <c r="D892" s="8">
        <v>0.0</v>
      </c>
      <c r="E892" s="8" t="s">
        <v>520</v>
      </c>
      <c r="F892" s="8"/>
      <c r="G892" s="9" t="s">
        <v>521</v>
      </c>
      <c r="H892" s="10" t="s">
        <v>25</v>
      </c>
      <c r="I892" s="10" t="s">
        <v>128</v>
      </c>
      <c r="J892" s="10" t="s">
        <v>1830</v>
      </c>
      <c r="K892" s="10" t="s">
        <v>1831</v>
      </c>
      <c r="L892" s="8"/>
      <c r="M892" s="8"/>
      <c r="N892" s="8"/>
      <c r="O892" s="10" t="s">
        <v>60</v>
      </c>
      <c r="P892" s="13" t="s">
        <v>61</v>
      </c>
      <c r="Q892" s="13" t="s">
        <v>40</v>
      </c>
      <c r="R892" s="11"/>
      <c r="S892" s="13" t="s">
        <v>22</v>
      </c>
      <c r="T892" s="11"/>
    </row>
    <row r="893" ht="15.75" customHeight="1">
      <c r="A893" s="6" t="str">
        <f>HYPERLINK("https://devrant.com/rants/2449165","2449165")</f>
        <v>2449165</v>
      </c>
      <c r="B893" s="7">
        <v>43923.38270833333</v>
      </c>
      <c r="C893" s="8">
        <v>11.0</v>
      </c>
      <c r="D893" s="8">
        <v>16.0</v>
      </c>
      <c r="E893" s="8" t="s">
        <v>1832</v>
      </c>
      <c r="F893" s="8"/>
      <c r="G893" s="9" t="s">
        <v>1833</v>
      </c>
      <c r="H893" s="10" t="s">
        <v>25</v>
      </c>
      <c r="I893" s="10" t="s">
        <v>38</v>
      </c>
      <c r="J893" s="10" t="s">
        <v>1820</v>
      </c>
      <c r="K893" s="10" t="s">
        <v>64</v>
      </c>
      <c r="L893" s="8"/>
      <c r="M893" s="8"/>
      <c r="N893" s="8"/>
      <c r="O893" s="10" t="s">
        <v>28</v>
      </c>
      <c r="P893" s="13" t="s">
        <v>41</v>
      </c>
      <c r="Q893" s="13" t="s">
        <v>29</v>
      </c>
      <c r="R893" s="11"/>
      <c r="S893" s="13" t="s">
        <v>22</v>
      </c>
      <c r="T893" s="11"/>
    </row>
    <row r="894" ht="15.75" customHeight="1">
      <c r="A894" s="6" t="str">
        <f>HYPERLINK("https://devrant.com/rants/2439570","2439570")</f>
        <v>2439570</v>
      </c>
      <c r="B894" s="7">
        <v>43913.17946759259</v>
      </c>
      <c r="C894" s="8">
        <v>9.0</v>
      </c>
      <c r="D894" s="8">
        <v>8.0</v>
      </c>
      <c r="E894" s="8" t="s">
        <v>194</v>
      </c>
      <c r="F894" s="8"/>
      <c r="G894" s="9" t="s">
        <v>195</v>
      </c>
      <c r="H894" s="10" t="s">
        <v>25</v>
      </c>
      <c r="I894" s="10" t="s">
        <v>1834</v>
      </c>
      <c r="J894" s="10" t="s">
        <v>38</v>
      </c>
      <c r="K894" s="10" t="s">
        <v>64</v>
      </c>
      <c r="L894" s="8"/>
      <c r="M894" s="8"/>
      <c r="N894" s="8"/>
      <c r="O894" s="10" t="s">
        <v>28</v>
      </c>
      <c r="P894" s="13" t="s">
        <v>41</v>
      </c>
      <c r="Q894" s="13" t="s">
        <v>29</v>
      </c>
      <c r="R894" s="11"/>
      <c r="S894" s="13" t="s">
        <v>22</v>
      </c>
      <c r="T894" s="11"/>
    </row>
    <row r="895" ht="15.75" customHeight="1">
      <c r="A895" s="6" t="str">
        <f>HYPERLINK("https://devrant.com/rants/2456930","2456930")</f>
        <v>2456930</v>
      </c>
      <c r="B895" s="7">
        <v>43931.3344212963</v>
      </c>
      <c r="C895" s="8">
        <v>8.0</v>
      </c>
      <c r="D895" s="8">
        <v>6.0</v>
      </c>
      <c r="E895" s="8" t="s">
        <v>1835</v>
      </c>
      <c r="F895" s="8"/>
      <c r="G895" s="9" t="s">
        <v>1836</v>
      </c>
      <c r="H895" s="10" t="s">
        <v>25</v>
      </c>
      <c r="I895" s="10" t="s">
        <v>38</v>
      </c>
      <c r="J895" s="10" t="s">
        <v>1837</v>
      </c>
      <c r="K895" s="8"/>
      <c r="L895" s="8"/>
      <c r="M895" s="8"/>
      <c r="N895" s="8"/>
      <c r="O895" s="10" t="s">
        <v>28</v>
      </c>
      <c r="P895" s="13" t="s">
        <v>88</v>
      </c>
      <c r="Q895" s="11"/>
      <c r="R895" s="11"/>
      <c r="S895" s="13" t="s">
        <v>22</v>
      </c>
      <c r="T895" s="11"/>
    </row>
    <row r="896" ht="15.75" customHeight="1">
      <c r="A896" s="6" t="str">
        <f>HYPERLINK("https://devrant.com/rants/2437135","2437135")</f>
        <v>2437135</v>
      </c>
      <c r="B896" s="7">
        <v>43910.0511574074</v>
      </c>
      <c r="C896" s="8">
        <v>8.0</v>
      </c>
      <c r="D896" s="8">
        <v>5.0</v>
      </c>
      <c r="E896" s="8" t="s">
        <v>791</v>
      </c>
      <c r="F896" s="8"/>
      <c r="G896" s="9" t="s">
        <v>792</v>
      </c>
      <c r="H896" s="10" t="s">
        <v>25</v>
      </c>
      <c r="I896" s="10" t="s">
        <v>38</v>
      </c>
      <c r="J896" s="8"/>
      <c r="K896" s="8"/>
      <c r="L896" s="8"/>
      <c r="M896" s="8"/>
      <c r="N896" s="8"/>
      <c r="O896" s="10" t="s">
        <v>60</v>
      </c>
      <c r="P896" s="13" t="s">
        <v>61</v>
      </c>
      <c r="Q896" s="11"/>
      <c r="R896" s="11"/>
      <c r="S896" s="13" t="s">
        <v>22</v>
      </c>
      <c r="T896" s="11"/>
    </row>
    <row r="897" ht="15.75" customHeight="1">
      <c r="A897" s="6" t="str">
        <f>HYPERLINK("https://devrant.com/rants/2438361","2438361")</f>
        <v>2438361</v>
      </c>
      <c r="B897" s="7">
        <v>43911.46885416667</v>
      </c>
      <c r="C897" s="8">
        <v>8.0</v>
      </c>
      <c r="D897" s="8">
        <v>9.0</v>
      </c>
      <c r="E897" s="8" t="s">
        <v>788</v>
      </c>
      <c r="F897" s="8"/>
      <c r="G897" s="9" t="s">
        <v>789</v>
      </c>
      <c r="H897" s="10" t="s">
        <v>25</v>
      </c>
      <c r="I897" s="10" t="s">
        <v>38</v>
      </c>
      <c r="J897" s="10" t="s">
        <v>939</v>
      </c>
      <c r="K897" s="8"/>
      <c r="L897" s="8"/>
      <c r="M897" s="8"/>
      <c r="N897" s="8"/>
      <c r="O897" s="10" t="s">
        <v>60</v>
      </c>
      <c r="P897" s="13" t="s">
        <v>61</v>
      </c>
      <c r="Q897" s="13" t="s">
        <v>47</v>
      </c>
      <c r="R897" s="11"/>
      <c r="S897" s="13" t="s">
        <v>22</v>
      </c>
      <c r="T897" s="11"/>
    </row>
    <row r="898" ht="15.75" customHeight="1">
      <c r="A898" s="6" t="str">
        <f>HYPERLINK("https://devrant.com/rants/2433806","2433806")</f>
        <v>2433806</v>
      </c>
      <c r="B898" s="7">
        <v>43907.05189814815</v>
      </c>
      <c r="C898" s="8">
        <v>8.0</v>
      </c>
      <c r="D898" s="8">
        <v>2.0</v>
      </c>
      <c r="E898" s="8" t="s">
        <v>756</v>
      </c>
      <c r="F898" s="8"/>
      <c r="G898" s="9" t="s">
        <v>796</v>
      </c>
      <c r="H898" s="10" t="s">
        <v>25</v>
      </c>
      <c r="I898" s="10" t="s">
        <v>1838</v>
      </c>
      <c r="J898" s="10" t="s">
        <v>1839</v>
      </c>
      <c r="K898" s="10" t="s">
        <v>1840</v>
      </c>
      <c r="L898" s="8"/>
      <c r="M898" s="8"/>
      <c r="N898" s="8"/>
      <c r="O898" s="10" t="s">
        <v>60</v>
      </c>
      <c r="P898" s="13" t="s">
        <v>61</v>
      </c>
      <c r="Q898" s="11"/>
      <c r="R898" s="11"/>
      <c r="S898" s="13" t="s">
        <v>22</v>
      </c>
      <c r="T898" s="11"/>
    </row>
    <row r="899" ht="15.75" customHeight="1">
      <c r="A899" s="6" t="str">
        <f>HYPERLINK("https://devrant.com/rants/2434587","2434587")</f>
        <v>2434587</v>
      </c>
      <c r="B899" s="7">
        <v>43907.56342592592</v>
      </c>
      <c r="C899" s="8">
        <v>8.0</v>
      </c>
      <c r="D899" s="8">
        <v>6.0</v>
      </c>
      <c r="E899" s="8" t="s">
        <v>1841</v>
      </c>
      <c r="F899" s="8" t="s">
        <v>1842</v>
      </c>
      <c r="G899" s="9" t="s">
        <v>1843</v>
      </c>
      <c r="H899" s="10" t="s">
        <v>25</v>
      </c>
      <c r="I899" s="10" t="s">
        <v>38</v>
      </c>
      <c r="J899" s="10" t="s">
        <v>1844</v>
      </c>
      <c r="K899" s="8"/>
      <c r="L899" s="8"/>
      <c r="M899" s="8"/>
      <c r="N899" s="8"/>
      <c r="O899" s="10" t="s">
        <v>60</v>
      </c>
      <c r="P899" s="13" t="s">
        <v>61</v>
      </c>
      <c r="Q899" s="11"/>
      <c r="R899" s="11"/>
      <c r="S899" s="13" t="s">
        <v>22</v>
      </c>
      <c r="T899" s="11"/>
    </row>
    <row r="900" ht="15.75" customHeight="1">
      <c r="A900" s="6" t="str">
        <f>HYPERLINK("https://devrant.com/rants/2445988","2445988")</f>
        <v>2445988</v>
      </c>
      <c r="B900" s="7">
        <v>43920.40496527778</v>
      </c>
      <c r="C900" s="8">
        <v>8.0</v>
      </c>
      <c r="D900" s="8">
        <v>15.0</v>
      </c>
      <c r="E900" s="8" t="s">
        <v>1845</v>
      </c>
      <c r="F900" s="8" t="s">
        <v>1846</v>
      </c>
      <c r="G900" s="9" t="s">
        <v>1847</v>
      </c>
      <c r="H900" s="10" t="s">
        <v>22</v>
      </c>
      <c r="I900" s="8"/>
      <c r="J900" s="8"/>
      <c r="K900" s="8"/>
      <c r="L900" s="8"/>
      <c r="M900" s="8"/>
      <c r="N900" s="8"/>
      <c r="O900" s="8"/>
      <c r="P900" s="11"/>
      <c r="Q900" s="11"/>
      <c r="R900" s="11"/>
      <c r="S900" s="11"/>
      <c r="T900" s="11"/>
    </row>
    <row r="901" ht="15.75" customHeight="1">
      <c r="A901" s="6" t="str">
        <f>HYPERLINK("https://devrant.com/rants/2100633","2100633")</f>
        <v>2100633</v>
      </c>
      <c r="B901" s="7">
        <v>43598.53240740741</v>
      </c>
      <c r="C901" s="8">
        <v>8.0</v>
      </c>
      <c r="D901" s="8">
        <v>0.0</v>
      </c>
      <c r="E901" s="8" t="s">
        <v>1848</v>
      </c>
      <c r="F901" s="8"/>
      <c r="G901" s="9" t="s">
        <v>1849</v>
      </c>
      <c r="H901" s="10" t="s">
        <v>25</v>
      </c>
      <c r="I901" s="10" t="s">
        <v>38</v>
      </c>
      <c r="J901" s="10" t="s">
        <v>1850</v>
      </c>
      <c r="K901" s="10" t="s">
        <v>1851</v>
      </c>
      <c r="L901" s="8"/>
      <c r="M901" s="8"/>
      <c r="N901" s="8"/>
      <c r="O901" s="10" t="s">
        <v>28</v>
      </c>
      <c r="P901" s="13" t="s">
        <v>41</v>
      </c>
      <c r="Q901" s="11"/>
      <c r="R901" s="11"/>
      <c r="S901" s="13" t="s">
        <v>22</v>
      </c>
      <c r="T901" s="11"/>
    </row>
    <row r="902" ht="15.75" customHeight="1">
      <c r="A902" s="6" t="str">
        <f>HYPERLINK("https://devrant.com/rants/2426241","2426241")</f>
        <v>2426241</v>
      </c>
      <c r="B902" s="7">
        <v>43898.41366898148</v>
      </c>
      <c r="C902" s="8">
        <v>7.0</v>
      </c>
      <c r="D902" s="8">
        <v>5.0</v>
      </c>
      <c r="E902" s="8" t="s">
        <v>20</v>
      </c>
      <c r="F902" s="8"/>
      <c r="G902" s="9" t="s">
        <v>1852</v>
      </c>
      <c r="H902" s="10" t="s">
        <v>22</v>
      </c>
      <c r="I902" s="8"/>
      <c r="J902" s="8"/>
      <c r="K902" s="8"/>
      <c r="L902" s="8"/>
      <c r="M902" s="8"/>
      <c r="N902" s="8"/>
      <c r="O902" s="8"/>
      <c r="P902" s="11"/>
      <c r="Q902" s="11"/>
      <c r="R902" s="11"/>
      <c r="S902" s="11"/>
      <c r="T902" s="11"/>
    </row>
    <row r="903" ht="15.75" customHeight="1">
      <c r="A903" s="6" t="str">
        <f>HYPERLINK("https://devrant.com/rants/2428221","2428221")</f>
        <v>2428221</v>
      </c>
      <c r="B903" s="7">
        <v>43900.97814814815</v>
      </c>
      <c r="C903" s="8">
        <v>7.0</v>
      </c>
      <c r="D903" s="8">
        <v>5.0</v>
      </c>
      <c r="E903" s="8" t="s">
        <v>138</v>
      </c>
      <c r="F903" s="8"/>
      <c r="G903" s="9" t="s">
        <v>1643</v>
      </c>
      <c r="H903" s="10" t="s">
        <v>25</v>
      </c>
      <c r="I903" s="10" t="s">
        <v>38</v>
      </c>
      <c r="J903" s="10" t="s">
        <v>1853</v>
      </c>
      <c r="K903" s="8"/>
      <c r="L903" s="8"/>
      <c r="M903" s="8"/>
      <c r="N903" s="8"/>
      <c r="O903" s="10" t="s">
        <v>60</v>
      </c>
      <c r="P903" s="13" t="s">
        <v>61</v>
      </c>
      <c r="Q903" s="11"/>
      <c r="R903" s="11"/>
      <c r="S903" s="13" t="s">
        <v>22</v>
      </c>
      <c r="T903" s="11"/>
    </row>
    <row r="904" ht="15.75" customHeight="1">
      <c r="A904" s="6" t="str">
        <f>HYPERLINK("https://devrant.com/rants/327701","327701")</f>
        <v>327701</v>
      </c>
      <c r="B904" s="7">
        <v>42713.10013888889</v>
      </c>
      <c r="C904" s="8">
        <v>7.0</v>
      </c>
      <c r="D904" s="8">
        <v>0.0</v>
      </c>
      <c r="E904" s="8" t="s">
        <v>1854</v>
      </c>
      <c r="F904" s="8"/>
      <c r="G904" s="9" t="s">
        <v>1855</v>
      </c>
      <c r="H904" s="10" t="s">
        <v>25</v>
      </c>
      <c r="I904" s="10" t="s">
        <v>38</v>
      </c>
      <c r="J904" s="10" t="s">
        <v>1668</v>
      </c>
      <c r="K904" s="10" t="s">
        <v>1856</v>
      </c>
      <c r="L904" s="10" t="s">
        <v>1857</v>
      </c>
      <c r="M904" s="8"/>
      <c r="N904" s="8"/>
      <c r="O904" s="10" t="s">
        <v>28</v>
      </c>
      <c r="P904" s="13" t="s">
        <v>41</v>
      </c>
      <c r="Q904" s="13" t="s">
        <v>29</v>
      </c>
      <c r="R904" s="11"/>
      <c r="S904" s="13" t="s">
        <v>22</v>
      </c>
      <c r="T904" s="11"/>
    </row>
    <row r="905" ht="15.75" customHeight="1">
      <c r="A905" s="6" t="str">
        <f>HYPERLINK("https://devrant.com/rants/2427681","2427681")</f>
        <v>2427681</v>
      </c>
      <c r="B905" s="7">
        <v>43900.3469675926</v>
      </c>
      <c r="C905" s="8">
        <v>7.0</v>
      </c>
      <c r="D905" s="8">
        <v>3.0</v>
      </c>
      <c r="E905" s="8" t="s">
        <v>138</v>
      </c>
      <c r="F905" s="8"/>
      <c r="G905" s="9" t="s">
        <v>1652</v>
      </c>
      <c r="H905" s="10" t="s">
        <v>25</v>
      </c>
      <c r="I905" s="10" t="s">
        <v>38</v>
      </c>
      <c r="J905" s="10" t="s">
        <v>1858</v>
      </c>
      <c r="K905" s="10" t="s">
        <v>1186</v>
      </c>
      <c r="L905" s="8"/>
      <c r="M905" s="8"/>
      <c r="N905" s="8"/>
      <c r="O905" s="10" t="s">
        <v>28</v>
      </c>
      <c r="P905" s="13" t="s">
        <v>41</v>
      </c>
      <c r="Q905" s="11"/>
      <c r="R905" s="11"/>
      <c r="S905" s="13" t="s">
        <v>22</v>
      </c>
      <c r="T905" s="11"/>
    </row>
    <row r="906" ht="15.75" customHeight="1">
      <c r="A906" s="6" t="str">
        <f>HYPERLINK("https://devrant.com/rants/2437446","2437446")</f>
        <v>2437446</v>
      </c>
      <c r="B906" s="7">
        <v>43910.35393518519</v>
      </c>
      <c r="C906" s="8">
        <v>6.0</v>
      </c>
      <c r="D906" s="8">
        <v>0.0</v>
      </c>
      <c r="E906" s="8" t="s">
        <v>646</v>
      </c>
      <c r="F906" s="8"/>
      <c r="G906" s="9" t="s">
        <v>1859</v>
      </c>
      <c r="H906" s="10" t="s">
        <v>25</v>
      </c>
      <c r="I906" s="10" t="s">
        <v>38</v>
      </c>
      <c r="J906" s="10" t="s">
        <v>64</v>
      </c>
      <c r="K906" s="10" t="s">
        <v>1860</v>
      </c>
      <c r="L906" s="10" t="s">
        <v>1211</v>
      </c>
      <c r="M906" s="8"/>
      <c r="N906" s="8"/>
      <c r="O906" s="10" t="s">
        <v>28</v>
      </c>
      <c r="P906" s="13" t="s">
        <v>41</v>
      </c>
      <c r="Q906" s="13" t="s">
        <v>88</v>
      </c>
      <c r="R906" s="11"/>
      <c r="S906" s="13" t="s">
        <v>22</v>
      </c>
      <c r="T906" s="11"/>
    </row>
    <row r="907" ht="15.75" customHeight="1">
      <c r="A907" s="6" t="str">
        <f>HYPERLINK("https://devrant.com/rants/966380","966380")</f>
        <v>966380</v>
      </c>
      <c r="B907" s="7">
        <v>43040.73802083333</v>
      </c>
      <c r="C907" s="8">
        <v>6.0</v>
      </c>
      <c r="D907" s="8">
        <v>0.0</v>
      </c>
      <c r="E907" s="8" t="s">
        <v>1861</v>
      </c>
      <c r="F907" s="8"/>
      <c r="G907" s="9" t="s">
        <v>1862</v>
      </c>
      <c r="H907" s="10" t="s">
        <v>25</v>
      </c>
      <c r="I907" s="10" t="s">
        <v>38</v>
      </c>
      <c r="J907" s="10" t="s">
        <v>1863</v>
      </c>
      <c r="K907" s="10" t="s">
        <v>1864</v>
      </c>
      <c r="L907" s="8"/>
      <c r="M907" s="8"/>
      <c r="N907" s="8"/>
      <c r="O907" s="10" t="s">
        <v>60</v>
      </c>
      <c r="P907" s="13" t="s">
        <v>61</v>
      </c>
      <c r="Q907" s="11"/>
      <c r="R907" s="11"/>
      <c r="S907" s="13" t="s">
        <v>22</v>
      </c>
      <c r="T907" s="11"/>
    </row>
    <row r="908" ht="15.75" customHeight="1">
      <c r="A908" s="6" t="str">
        <f>HYPERLINK("https://devrant.com/rants/2437752","2437752")</f>
        <v>2437752</v>
      </c>
      <c r="B908" s="7">
        <v>43910.65388888889</v>
      </c>
      <c r="C908" s="8">
        <v>6.0</v>
      </c>
      <c r="D908" s="8">
        <v>6.0</v>
      </c>
      <c r="E908" s="8" t="s">
        <v>1865</v>
      </c>
      <c r="F908" s="8"/>
      <c r="G908" s="9" t="s">
        <v>1866</v>
      </c>
      <c r="H908" s="10" t="s">
        <v>25</v>
      </c>
      <c r="I908" s="10" t="s">
        <v>1867</v>
      </c>
      <c r="J908" s="10" t="s">
        <v>38</v>
      </c>
      <c r="K908" s="8"/>
      <c r="L908" s="8"/>
      <c r="M908" s="8"/>
      <c r="N908" s="8"/>
      <c r="O908" s="10" t="s">
        <v>28</v>
      </c>
      <c r="P908" s="13" t="s">
        <v>29</v>
      </c>
      <c r="Q908" s="11"/>
      <c r="R908" s="11"/>
      <c r="S908" s="13" t="s">
        <v>22</v>
      </c>
      <c r="T908" s="11"/>
    </row>
    <row r="909" ht="15.75" customHeight="1">
      <c r="A909" s="6" t="str">
        <f>HYPERLINK("https://devrant.com/rants/2443352","2443352")</f>
        <v>2443352</v>
      </c>
      <c r="B909" s="7">
        <v>43917.36528935185</v>
      </c>
      <c r="C909" s="8">
        <v>6.0</v>
      </c>
      <c r="D909" s="8">
        <v>1.0</v>
      </c>
      <c r="E909" s="8" t="s">
        <v>1868</v>
      </c>
      <c r="F909" s="8"/>
      <c r="G909" s="9" t="s">
        <v>1869</v>
      </c>
      <c r="H909" s="10" t="s">
        <v>25</v>
      </c>
      <c r="I909" s="10" t="s">
        <v>38</v>
      </c>
      <c r="J909" s="10" t="s">
        <v>1870</v>
      </c>
      <c r="K909" s="10" t="s">
        <v>1844</v>
      </c>
      <c r="L909" s="8"/>
      <c r="M909" s="8"/>
      <c r="N909" s="8"/>
      <c r="O909" s="10" t="s">
        <v>28</v>
      </c>
      <c r="P909" s="13" t="s">
        <v>40</v>
      </c>
      <c r="Q909" s="13" t="s">
        <v>41</v>
      </c>
      <c r="R909" s="11"/>
      <c r="S909" s="13" t="s">
        <v>22</v>
      </c>
      <c r="T909" s="11"/>
    </row>
    <row r="910" ht="15.75" customHeight="1">
      <c r="A910" s="6" t="str">
        <f>HYPERLINK("https://devrant.com/rants/2434109","2434109")</f>
        <v>2434109</v>
      </c>
      <c r="B910" s="7">
        <v>43907.2628587963</v>
      </c>
      <c r="C910" s="8">
        <v>5.0</v>
      </c>
      <c r="D910" s="8">
        <v>0.0</v>
      </c>
      <c r="E910" s="8" t="s">
        <v>592</v>
      </c>
      <c r="F910" s="8"/>
      <c r="G910" s="9" t="s">
        <v>593</v>
      </c>
      <c r="H910" s="10" t="s">
        <v>25</v>
      </c>
      <c r="I910" s="10" t="s">
        <v>38</v>
      </c>
      <c r="J910" s="10" t="s">
        <v>1871</v>
      </c>
      <c r="K910" s="8"/>
      <c r="L910" s="8"/>
      <c r="M910" s="8"/>
      <c r="N910" s="8"/>
      <c r="O910" s="10" t="s">
        <v>60</v>
      </c>
      <c r="P910" s="13" t="s">
        <v>61</v>
      </c>
      <c r="Q910" s="11"/>
      <c r="R910" s="11"/>
      <c r="S910" s="13" t="s">
        <v>22</v>
      </c>
      <c r="T910" s="11"/>
    </row>
    <row r="911" ht="15.75" customHeight="1">
      <c r="A911" s="6" t="str">
        <f>HYPERLINK("https://devrant.com/rants/2284427","2284427")</f>
        <v>2284427</v>
      </c>
      <c r="B911" s="7">
        <v>43755.31748842593</v>
      </c>
      <c r="C911" s="8">
        <v>5.0</v>
      </c>
      <c r="D911" s="8">
        <v>4.0</v>
      </c>
      <c r="E911" s="8" t="s">
        <v>20</v>
      </c>
      <c r="F911" s="8"/>
      <c r="G911" s="9" t="s">
        <v>1872</v>
      </c>
      <c r="H911" s="10" t="s">
        <v>22</v>
      </c>
      <c r="I911" s="8"/>
      <c r="J911" s="8"/>
      <c r="K911" s="8"/>
      <c r="L911" s="8"/>
      <c r="M911" s="8"/>
      <c r="N911" s="8"/>
      <c r="O911" s="8"/>
      <c r="P911" s="11"/>
      <c r="Q911" s="11"/>
      <c r="R911" s="11"/>
      <c r="S911" s="11"/>
      <c r="T911" s="11"/>
    </row>
    <row r="912" ht="15.75" customHeight="1">
      <c r="A912" s="6" t="str">
        <f>HYPERLINK("https://devrant.com/rants/2453802","2453802")</f>
        <v>2453802</v>
      </c>
      <c r="B912" s="7">
        <v>43928.1525462963</v>
      </c>
      <c r="C912" s="8">
        <v>5.0</v>
      </c>
      <c r="D912" s="8">
        <v>7.0</v>
      </c>
      <c r="E912" s="8" t="s">
        <v>1873</v>
      </c>
      <c r="F912" s="8"/>
      <c r="G912" s="9" t="s">
        <v>1874</v>
      </c>
      <c r="H912" s="10" t="s">
        <v>25</v>
      </c>
      <c r="I912" s="10" t="s">
        <v>38</v>
      </c>
      <c r="J912" s="10" t="s">
        <v>1870</v>
      </c>
      <c r="K912" s="10" t="s">
        <v>155</v>
      </c>
      <c r="L912" s="10" t="s">
        <v>1863</v>
      </c>
      <c r="M912" s="10" t="s">
        <v>1875</v>
      </c>
      <c r="N912" s="8"/>
      <c r="O912" s="10" t="s">
        <v>28</v>
      </c>
      <c r="P912" s="13" t="s">
        <v>88</v>
      </c>
      <c r="Q912" s="11"/>
      <c r="R912" s="11"/>
      <c r="S912" s="13" t="s">
        <v>22</v>
      </c>
      <c r="T912" s="11"/>
    </row>
    <row r="913" ht="15.75" customHeight="1">
      <c r="A913" s="6" t="str">
        <f>HYPERLINK("https://devrant.com/rants/2176997","2176997")</f>
        <v>2176997</v>
      </c>
      <c r="B913" s="7">
        <v>43657.48399305555</v>
      </c>
      <c r="C913" s="8">
        <v>5.0</v>
      </c>
      <c r="D913" s="8">
        <v>7.0</v>
      </c>
      <c r="E913" s="8" t="s">
        <v>1876</v>
      </c>
      <c r="F913" s="8"/>
      <c r="G913" s="9" t="s">
        <v>1877</v>
      </c>
      <c r="H913" s="10" t="s">
        <v>22</v>
      </c>
      <c r="I913" s="8"/>
      <c r="J913" s="8"/>
      <c r="K913" s="8"/>
      <c r="L913" s="8"/>
      <c r="M913" s="8"/>
      <c r="N913" s="8"/>
      <c r="O913" s="8"/>
      <c r="P913" s="11"/>
      <c r="Q913" s="11"/>
      <c r="R913" s="11"/>
      <c r="S913" s="11"/>
      <c r="T913" s="11"/>
    </row>
    <row r="914" ht="15.75" customHeight="1">
      <c r="A914" s="6" t="str">
        <f>HYPERLINK("https://devrant.com/rants/2430571","2430571")</f>
        <v>2430571</v>
      </c>
      <c r="B914" s="7">
        <v>43903.36314814815</v>
      </c>
      <c r="C914" s="8">
        <v>5.0</v>
      </c>
      <c r="D914" s="8">
        <v>1.0</v>
      </c>
      <c r="E914" s="8" t="s">
        <v>138</v>
      </c>
      <c r="F914" s="8"/>
      <c r="G914" s="9" t="s">
        <v>1665</v>
      </c>
      <c r="H914" s="10" t="s">
        <v>25</v>
      </c>
      <c r="I914" s="10" t="s">
        <v>38</v>
      </c>
      <c r="J914" s="10" t="s">
        <v>164</v>
      </c>
      <c r="K914" s="10" t="s">
        <v>1878</v>
      </c>
      <c r="L914" s="8"/>
      <c r="M914" s="8"/>
      <c r="N914" s="8"/>
      <c r="O914" s="10" t="s">
        <v>60</v>
      </c>
      <c r="P914" s="13" t="s">
        <v>61</v>
      </c>
      <c r="Q914" s="11"/>
      <c r="R914" s="11"/>
      <c r="S914" s="13" t="s">
        <v>22</v>
      </c>
      <c r="T914" s="11"/>
    </row>
    <row r="915" ht="15.75" customHeight="1">
      <c r="A915" s="6" t="str">
        <f>HYPERLINK("https://devrant.com/rants/304675","304675")</f>
        <v>304675</v>
      </c>
      <c r="B915" s="7">
        <v>42699.46945601852</v>
      </c>
      <c r="C915" s="8">
        <v>5.0</v>
      </c>
      <c r="D915" s="8">
        <v>1.0</v>
      </c>
      <c r="E915" s="8" t="s">
        <v>1879</v>
      </c>
      <c r="F915" s="8"/>
      <c r="G915" s="9" t="s">
        <v>1880</v>
      </c>
      <c r="H915" s="10" t="s">
        <v>25</v>
      </c>
      <c r="I915" s="10" t="s">
        <v>38</v>
      </c>
      <c r="J915" s="10" t="s">
        <v>1881</v>
      </c>
      <c r="K915" s="8"/>
      <c r="L915" s="8"/>
      <c r="M915" s="8"/>
      <c r="N915" s="8"/>
      <c r="O915" s="10" t="s">
        <v>60</v>
      </c>
      <c r="P915" s="13" t="s">
        <v>61</v>
      </c>
      <c r="Q915" s="11"/>
      <c r="R915" s="11"/>
      <c r="S915" s="13" t="s">
        <v>22</v>
      </c>
      <c r="T915" s="11"/>
    </row>
    <row r="916" ht="15.75" customHeight="1">
      <c r="A916" s="6" t="str">
        <f>HYPERLINK("https://devrant.com/rants/2442840","2442840")</f>
        <v>2442840</v>
      </c>
      <c r="B916" s="7">
        <v>43916.81226851852</v>
      </c>
      <c r="C916" s="8">
        <v>4.0</v>
      </c>
      <c r="D916" s="8">
        <v>4.0</v>
      </c>
      <c r="E916" s="8" t="s">
        <v>643</v>
      </c>
      <c r="F916" s="8" t="s">
        <v>644</v>
      </c>
      <c r="G916" s="9" t="s">
        <v>645</v>
      </c>
      <c r="H916" s="10" t="s">
        <v>25</v>
      </c>
      <c r="I916" s="10" t="s">
        <v>38</v>
      </c>
      <c r="J916" s="10" t="s">
        <v>1882</v>
      </c>
      <c r="K916" s="10" t="s">
        <v>1883</v>
      </c>
      <c r="L916" s="8"/>
      <c r="M916" s="8"/>
      <c r="N916" s="8"/>
      <c r="O916" s="10" t="s">
        <v>60</v>
      </c>
      <c r="P916" s="13" t="s">
        <v>61</v>
      </c>
      <c r="Q916" s="11"/>
      <c r="R916" s="11"/>
      <c r="S916" s="13" t="s">
        <v>22</v>
      </c>
      <c r="T916" s="11"/>
    </row>
    <row r="917" ht="15.75" customHeight="1">
      <c r="A917" s="6" t="str">
        <f>HYPERLINK("https://devrant.com/rants/2445616","2445616")</f>
        <v>2445616</v>
      </c>
      <c r="B917" s="7">
        <v>43919.94819444444</v>
      </c>
      <c r="C917" s="8">
        <v>4.0</v>
      </c>
      <c r="D917" s="8">
        <v>13.0</v>
      </c>
      <c r="E917" s="8" t="s">
        <v>20</v>
      </c>
      <c r="F917" s="8"/>
      <c r="G917" s="9" t="s">
        <v>1884</v>
      </c>
      <c r="H917" s="10" t="s">
        <v>22</v>
      </c>
      <c r="I917" s="8"/>
      <c r="J917" s="8"/>
      <c r="K917" s="8"/>
      <c r="L917" s="8"/>
      <c r="M917" s="8"/>
      <c r="N917" s="8"/>
      <c r="O917" s="8"/>
      <c r="P917" s="11"/>
      <c r="Q917" s="11"/>
      <c r="R917" s="11"/>
      <c r="S917" s="11"/>
      <c r="T917" s="11"/>
    </row>
    <row r="918" ht="15.75" customHeight="1">
      <c r="A918" s="6" t="str">
        <f>HYPERLINK("https://devrant.com/rants/2438398","2438398")</f>
        <v>2438398</v>
      </c>
      <c r="B918" s="7">
        <v>43911.50993055556</v>
      </c>
      <c r="C918" s="8">
        <v>4.0</v>
      </c>
      <c r="D918" s="8">
        <v>3.0</v>
      </c>
      <c r="E918" s="8" t="s">
        <v>646</v>
      </c>
      <c r="F918" s="8"/>
      <c r="G918" s="9" t="s">
        <v>1885</v>
      </c>
      <c r="H918" s="10" t="s">
        <v>25</v>
      </c>
      <c r="I918" s="10" t="s">
        <v>38</v>
      </c>
      <c r="J918" s="10" t="s">
        <v>1886</v>
      </c>
      <c r="K918" s="10" t="s">
        <v>154</v>
      </c>
      <c r="L918" s="8"/>
      <c r="M918" s="8"/>
      <c r="N918" s="8"/>
      <c r="O918" s="10" t="s">
        <v>60</v>
      </c>
      <c r="P918" s="13" t="s">
        <v>61</v>
      </c>
      <c r="Q918" s="11"/>
      <c r="R918" s="11"/>
      <c r="S918" s="13" t="s">
        <v>22</v>
      </c>
      <c r="T918" s="11"/>
    </row>
    <row r="919" ht="15.75" customHeight="1">
      <c r="A919" s="6" t="str">
        <f>HYPERLINK("https://devrant.com/rants/2433095","2433095")</f>
        <v>2433095</v>
      </c>
      <c r="B919" s="7">
        <v>43906.30898148148</v>
      </c>
      <c r="C919" s="8">
        <v>4.0</v>
      </c>
      <c r="D919" s="8">
        <v>3.0</v>
      </c>
      <c r="E919" s="8" t="s">
        <v>646</v>
      </c>
      <c r="F919" s="8"/>
      <c r="G919" s="9" t="s">
        <v>1887</v>
      </c>
      <c r="H919" s="10" t="s">
        <v>25</v>
      </c>
      <c r="I919" s="10" t="s">
        <v>38</v>
      </c>
      <c r="J919" s="10" t="s">
        <v>1888</v>
      </c>
      <c r="K919" s="10" t="s">
        <v>1889</v>
      </c>
      <c r="L919" s="10" t="s">
        <v>155</v>
      </c>
      <c r="M919" s="10" t="s">
        <v>1890</v>
      </c>
      <c r="N919" s="8"/>
      <c r="O919" s="10" t="s">
        <v>28</v>
      </c>
      <c r="P919" s="13" t="s">
        <v>88</v>
      </c>
      <c r="Q919" s="11"/>
      <c r="R919" s="11"/>
      <c r="S919" s="13" t="s">
        <v>22</v>
      </c>
      <c r="T919" s="11"/>
    </row>
    <row r="920" ht="15.75" customHeight="1">
      <c r="A920" s="6" t="str">
        <f>HYPERLINK("https://devrant.com/rants/2431126","2431126")</f>
        <v>2431126</v>
      </c>
      <c r="B920" s="7">
        <v>43903.74733796297</v>
      </c>
      <c r="C920" s="8">
        <v>4.0</v>
      </c>
      <c r="D920" s="8">
        <v>0.0</v>
      </c>
      <c r="E920" s="8" t="s">
        <v>20</v>
      </c>
      <c r="F920" s="8"/>
      <c r="G920" s="9" t="s">
        <v>615</v>
      </c>
      <c r="H920" s="10" t="s">
        <v>25</v>
      </c>
      <c r="I920" s="10" t="s">
        <v>38</v>
      </c>
      <c r="J920" s="10" t="s">
        <v>1891</v>
      </c>
      <c r="K920" s="10" t="s">
        <v>1892</v>
      </c>
      <c r="L920" s="10" t="s">
        <v>1893</v>
      </c>
      <c r="M920" s="10" t="s">
        <v>1894</v>
      </c>
      <c r="N920" s="8"/>
      <c r="O920" s="10" t="s">
        <v>28</v>
      </c>
      <c r="P920" s="13" t="s">
        <v>41</v>
      </c>
      <c r="Q920" s="11"/>
      <c r="R920" s="11"/>
      <c r="S920" s="13" t="s">
        <v>22</v>
      </c>
      <c r="T920" s="11"/>
    </row>
    <row r="921" ht="15.75" customHeight="1">
      <c r="A921" s="6" t="str">
        <f>HYPERLINK("https://devrant.com/rants/2429664","2429664")</f>
        <v>2429664</v>
      </c>
      <c r="B921" s="7">
        <v>43902.33074074074</v>
      </c>
      <c r="C921" s="8">
        <v>4.0</v>
      </c>
      <c r="D921" s="8">
        <v>5.0</v>
      </c>
      <c r="E921" s="8" t="s">
        <v>1589</v>
      </c>
      <c r="F921" s="8"/>
      <c r="G921" s="9" t="s">
        <v>1682</v>
      </c>
      <c r="H921" s="10" t="s">
        <v>25</v>
      </c>
      <c r="I921" s="10" t="s">
        <v>38</v>
      </c>
      <c r="J921" s="8"/>
      <c r="K921" s="8"/>
      <c r="L921" s="8"/>
      <c r="M921" s="8"/>
      <c r="N921" s="8"/>
      <c r="O921" s="10" t="s">
        <v>46</v>
      </c>
      <c r="P921" s="11"/>
      <c r="Q921" s="11"/>
      <c r="R921" s="11"/>
      <c r="S921" s="13" t="s">
        <v>22</v>
      </c>
      <c r="T921" s="11"/>
    </row>
    <row r="922" ht="15.75" customHeight="1">
      <c r="A922" s="6" t="str">
        <f>HYPERLINK("https://devrant.com/rants/2112487","2112487")</f>
        <v>2112487</v>
      </c>
      <c r="B922" s="7">
        <v>43607.55966435185</v>
      </c>
      <c r="C922" s="8">
        <v>4.0</v>
      </c>
      <c r="D922" s="8">
        <v>3.0</v>
      </c>
      <c r="E922" s="8" t="s">
        <v>1895</v>
      </c>
      <c r="F922" s="8"/>
      <c r="G922" s="9" t="s">
        <v>1896</v>
      </c>
      <c r="H922" s="10" t="s">
        <v>25</v>
      </c>
      <c r="I922" s="10" t="s">
        <v>38</v>
      </c>
      <c r="J922" s="10" t="s">
        <v>1897</v>
      </c>
      <c r="K922" s="8"/>
      <c r="L922" s="8"/>
      <c r="M922" s="8"/>
      <c r="N922" s="8"/>
      <c r="O922" s="10" t="s">
        <v>28</v>
      </c>
      <c r="P922" s="13" t="s">
        <v>29</v>
      </c>
      <c r="Q922" s="11"/>
      <c r="R922" s="11"/>
      <c r="S922" s="13" t="s">
        <v>22</v>
      </c>
      <c r="T922" s="11"/>
    </row>
    <row r="923" ht="15.75" customHeight="1">
      <c r="A923" s="6" t="str">
        <f>HYPERLINK("https://devrant.com/rants/2433018","2433018")</f>
        <v>2433018</v>
      </c>
      <c r="B923" s="7">
        <v>43906.21295138889</v>
      </c>
      <c r="C923" s="8">
        <v>4.0</v>
      </c>
      <c r="D923" s="8">
        <v>3.0</v>
      </c>
      <c r="E923" s="8" t="s">
        <v>1898</v>
      </c>
      <c r="F923" s="8"/>
      <c r="G923" s="9" t="s">
        <v>1899</v>
      </c>
      <c r="H923" s="10" t="s">
        <v>25</v>
      </c>
      <c r="I923" s="10" t="s">
        <v>38</v>
      </c>
      <c r="J923" s="10" t="s">
        <v>1900</v>
      </c>
      <c r="K923" s="10" t="s">
        <v>26</v>
      </c>
      <c r="L923" s="8"/>
      <c r="M923" s="8"/>
      <c r="N923" s="8"/>
      <c r="O923" s="10" t="s">
        <v>28</v>
      </c>
      <c r="P923" s="13" t="s">
        <v>88</v>
      </c>
      <c r="Q923" s="11"/>
      <c r="R923" s="11"/>
      <c r="S923" s="13" t="s">
        <v>22</v>
      </c>
      <c r="T923" s="11"/>
    </row>
    <row r="924" ht="15.75" customHeight="1">
      <c r="A924" s="6" t="str">
        <f>HYPERLINK("https://devrant.com/rants/358112","358112")</f>
        <v>358112</v>
      </c>
      <c r="B924" s="7">
        <v>42732.94788194444</v>
      </c>
      <c r="C924" s="8">
        <v>3.0</v>
      </c>
      <c r="D924" s="8">
        <v>1.0</v>
      </c>
      <c r="E924" s="8" t="s">
        <v>1901</v>
      </c>
      <c r="F924" s="8"/>
      <c r="G924" s="9" t="s">
        <v>1902</v>
      </c>
      <c r="H924" s="10" t="s">
        <v>25</v>
      </c>
      <c r="I924" s="10" t="s">
        <v>38</v>
      </c>
      <c r="J924" s="10" t="s">
        <v>1211</v>
      </c>
      <c r="K924" s="10" t="s">
        <v>1903</v>
      </c>
      <c r="L924" s="8"/>
      <c r="M924" s="8"/>
      <c r="N924" s="8"/>
      <c r="O924" s="10" t="s">
        <v>60</v>
      </c>
      <c r="P924" s="13" t="s">
        <v>61</v>
      </c>
      <c r="Q924" s="11"/>
      <c r="R924" s="11"/>
      <c r="S924" s="13" t="s">
        <v>22</v>
      </c>
      <c r="T924" s="11"/>
    </row>
    <row r="925" ht="15.75" customHeight="1">
      <c r="A925" s="6" t="str">
        <f>HYPERLINK("https://devrant.com/rants/2435223","2435223")</f>
        <v>2435223</v>
      </c>
      <c r="B925" s="7">
        <v>43908.12994212963</v>
      </c>
      <c r="C925" s="8">
        <v>3.0</v>
      </c>
      <c r="D925" s="8">
        <v>5.0</v>
      </c>
      <c r="E925" s="8" t="s">
        <v>294</v>
      </c>
      <c r="F925" s="8"/>
      <c r="G925" s="9" t="s">
        <v>295</v>
      </c>
      <c r="H925" s="10" t="s">
        <v>25</v>
      </c>
      <c r="I925" s="10" t="s">
        <v>38</v>
      </c>
      <c r="J925" s="10" t="s">
        <v>1234</v>
      </c>
      <c r="K925" s="10" t="s">
        <v>297</v>
      </c>
      <c r="L925" s="8"/>
      <c r="M925" s="8"/>
      <c r="N925" s="8"/>
      <c r="O925" s="10" t="s">
        <v>28</v>
      </c>
      <c r="P925" s="13" t="s">
        <v>41</v>
      </c>
      <c r="Q925" s="11"/>
      <c r="R925" s="11"/>
      <c r="S925" s="13" t="s">
        <v>22</v>
      </c>
      <c r="T925" s="11"/>
    </row>
    <row r="926" ht="15.75" customHeight="1">
      <c r="A926" s="6" t="str">
        <f>HYPERLINK("https://devrant.com/rants/1867724","1867724")</f>
        <v>1867724</v>
      </c>
      <c r="B926" s="7">
        <v>43412.85258101852</v>
      </c>
      <c r="C926" s="8">
        <v>3.0</v>
      </c>
      <c r="D926" s="8">
        <v>0.0</v>
      </c>
      <c r="E926" s="8" t="s">
        <v>35</v>
      </c>
      <c r="F926" s="8"/>
      <c r="G926" s="9" t="s">
        <v>1904</v>
      </c>
      <c r="H926" s="10" t="s">
        <v>25</v>
      </c>
      <c r="I926" s="10" t="s">
        <v>38</v>
      </c>
      <c r="J926" s="8"/>
      <c r="K926" s="8"/>
      <c r="L926" s="8"/>
      <c r="M926" s="8"/>
      <c r="N926" s="8"/>
      <c r="O926" s="10" t="s">
        <v>60</v>
      </c>
      <c r="P926" s="13" t="s">
        <v>61</v>
      </c>
      <c r="Q926" s="11"/>
      <c r="R926" s="11"/>
      <c r="S926" s="13" t="s">
        <v>22</v>
      </c>
      <c r="T926" s="11"/>
    </row>
    <row r="927" ht="15.75" customHeight="1">
      <c r="A927" s="6" t="str">
        <f>HYPERLINK("https://devrant.com/rants/2437621","2437621")</f>
        <v>2437621</v>
      </c>
      <c r="B927" s="7">
        <v>43910.56857638889</v>
      </c>
      <c r="C927" s="8">
        <v>3.0</v>
      </c>
      <c r="D927" s="8">
        <v>4.0</v>
      </c>
      <c r="E927" s="8" t="s">
        <v>20</v>
      </c>
      <c r="F927" s="8"/>
      <c r="G927" s="9" t="s">
        <v>1905</v>
      </c>
      <c r="H927" s="10" t="s">
        <v>25</v>
      </c>
      <c r="I927" s="10" t="s">
        <v>38</v>
      </c>
      <c r="J927" s="10" t="s">
        <v>1844</v>
      </c>
      <c r="K927" s="8"/>
      <c r="L927" s="8"/>
      <c r="M927" s="8"/>
      <c r="N927" s="8"/>
      <c r="O927" s="10" t="s">
        <v>28</v>
      </c>
      <c r="P927" s="13" t="s">
        <v>29</v>
      </c>
      <c r="Q927" s="11"/>
      <c r="R927" s="11"/>
      <c r="S927" s="13" t="s">
        <v>22</v>
      </c>
      <c r="T927" s="11"/>
    </row>
    <row r="928" ht="15.75" customHeight="1">
      <c r="A928" s="6" t="str">
        <f>HYPERLINK("https://devrant.com/rants/2430662","2430662")</f>
        <v>2430662</v>
      </c>
      <c r="B928" s="7">
        <v>43903.41842592593</v>
      </c>
      <c r="C928" s="8">
        <v>3.0</v>
      </c>
      <c r="D928" s="8">
        <v>4.0</v>
      </c>
      <c r="E928" s="8" t="s">
        <v>20</v>
      </c>
      <c r="F928" s="8"/>
      <c r="G928" s="9" t="s">
        <v>1906</v>
      </c>
      <c r="H928" s="10" t="s">
        <v>25</v>
      </c>
      <c r="I928" s="10" t="s">
        <v>38</v>
      </c>
      <c r="J928" s="10" t="s">
        <v>1870</v>
      </c>
      <c r="K928" s="8"/>
      <c r="L928" s="8"/>
      <c r="M928" s="8"/>
      <c r="N928" s="8"/>
      <c r="O928" s="10" t="s">
        <v>60</v>
      </c>
      <c r="P928" s="13" t="s">
        <v>61</v>
      </c>
      <c r="Q928" s="11"/>
      <c r="R928" s="11"/>
      <c r="S928" s="13" t="s">
        <v>22</v>
      </c>
      <c r="T928" s="11"/>
    </row>
    <row r="929" ht="15.75" customHeight="1">
      <c r="A929" s="6" t="str">
        <f>HYPERLINK("https://devrant.com/rants/2459382","2459382")</f>
        <v>2459382</v>
      </c>
      <c r="B929" s="7">
        <v>43933.67215277778</v>
      </c>
      <c r="C929" s="8">
        <v>3.0</v>
      </c>
      <c r="D929" s="8">
        <v>8.0</v>
      </c>
      <c r="E929" s="8" t="s">
        <v>317</v>
      </c>
      <c r="F929" s="8"/>
      <c r="G929" s="9" t="s">
        <v>1907</v>
      </c>
      <c r="H929" s="10" t="s">
        <v>25</v>
      </c>
      <c r="I929" s="10" t="s">
        <v>38</v>
      </c>
      <c r="J929" s="10" t="s">
        <v>200</v>
      </c>
      <c r="K929" s="10" t="s">
        <v>1908</v>
      </c>
      <c r="L929" s="8"/>
      <c r="M929" s="8"/>
      <c r="N929" s="8"/>
      <c r="O929" s="10" t="s">
        <v>28</v>
      </c>
      <c r="P929" s="13" t="s">
        <v>41</v>
      </c>
      <c r="Q929" s="11"/>
      <c r="R929" s="11"/>
      <c r="S929" s="13" t="s">
        <v>22</v>
      </c>
      <c r="T929" s="11"/>
    </row>
    <row r="930" ht="15.75" customHeight="1">
      <c r="A930" s="6" t="str">
        <f>HYPERLINK("https://devrant.com/rants/2432007","2432007")</f>
        <v>2432007</v>
      </c>
      <c r="B930" s="7">
        <v>43905.08247685185</v>
      </c>
      <c r="C930" s="8">
        <v>2.0</v>
      </c>
      <c r="D930" s="8">
        <v>6.0</v>
      </c>
      <c r="E930" s="8" t="s">
        <v>1722</v>
      </c>
      <c r="F930" s="8"/>
      <c r="G930" s="9" t="s">
        <v>1723</v>
      </c>
      <c r="H930" s="10" t="s">
        <v>25</v>
      </c>
      <c r="I930" s="10" t="s">
        <v>38</v>
      </c>
      <c r="J930" s="10" t="s">
        <v>1909</v>
      </c>
      <c r="K930" s="10" t="s">
        <v>1910</v>
      </c>
      <c r="L930" s="8"/>
      <c r="M930" s="8"/>
      <c r="N930" s="8"/>
      <c r="O930" s="10" t="s">
        <v>60</v>
      </c>
      <c r="P930" s="13" t="s">
        <v>61</v>
      </c>
      <c r="Q930" s="11"/>
      <c r="R930" s="11"/>
      <c r="S930" s="13" t="s">
        <v>22</v>
      </c>
      <c r="T930" s="11"/>
    </row>
    <row r="931" ht="15.75" customHeight="1">
      <c r="A931" s="6" t="str">
        <f>HYPERLINK("https://devrant.com/rants/2341497","2341497")</f>
        <v>2341497</v>
      </c>
      <c r="B931" s="7">
        <v>43812.42094907408</v>
      </c>
      <c r="C931" s="8">
        <v>2.0</v>
      </c>
      <c r="D931" s="8">
        <v>1.0</v>
      </c>
      <c r="E931" s="8" t="s">
        <v>1911</v>
      </c>
      <c r="F931" s="8"/>
      <c r="G931" s="9" t="s">
        <v>1912</v>
      </c>
      <c r="H931" s="10" t="s">
        <v>25</v>
      </c>
      <c r="I931" s="10" t="s">
        <v>1725</v>
      </c>
      <c r="J931" s="10" t="s">
        <v>84</v>
      </c>
      <c r="K931" s="10" t="s">
        <v>1913</v>
      </c>
      <c r="L931" s="8"/>
      <c r="M931" s="8"/>
      <c r="N931" s="8"/>
      <c r="O931" s="10" t="s">
        <v>60</v>
      </c>
      <c r="P931" s="13" t="s">
        <v>61</v>
      </c>
      <c r="Q931" s="11"/>
      <c r="R931" s="11"/>
      <c r="S931" s="13" t="s">
        <v>22</v>
      </c>
      <c r="T931" s="11"/>
    </row>
    <row r="932" ht="15.75" customHeight="1">
      <c r="A932" s="6" t="str">
        <f>HYPERLINK("https://devrant.com/rants/2440810","2440810")</f>
        <v>2440810</v>
      </c>
      <c r="B932" s="7">
        <v>43914.5283449074</v>
      </c>
      <c r="C932" s="8">
        <v>2.0</v>
      </c>
      <c r="D932" s="8">
        <v>15.0</v>
      </c>
      <c r="E932" s="8" t="s">
        <v>1914</v>
      </c>
      <c r="F932" s="8"/>
      <c r="G932" s="9" t="s">
        <v>1915</v>
      </c>
      <c r="H932" s="10" t="s">
        <v>25</v>
      </c>
      <c r="I932" s="10" t="s">
        <v>38</v>
      </c>
      <c r="J932" s="10" t="s">
        <v>1916</v>
      </c>
      <c r="K932" s="8"/>
      <c r="L932" s="8"/>
      <c r="M932" s="8"/>
      <c r="N932" s="8"/>
      <c r="O932" s="10" t="s">
        <v>46</v>
      </c>
      <c r="P932" s="11"/>
      <c r="Q932" s="11"/>
      <c r="R932" s="11"/>
      <c r="S932" s="13" t="s">
        <v>22</v>
      </c>
      <c r="T932" s="11"/>
    </row>
    <row r="933" ht="15.75" customHeight="1">
      <c r="A933" s="6" t="str">
        <f>HYPERLINK("https://devrant.com/rants/2440294","2440294")</f>
        <v>2440294</v>
      </c>
      <c r="B933" s="7">
        <v>43914.07900462963</v>
      </c>
      <c r="C933" s="8">
        <v>2.0</v>
      </c>
      <c r="D933" s="8">
        <v>0.0</v>
      </c>
      <c r="E933" s="8" t="s">
        <v>20</v>
      </c>
      <c r="F933" s="8"/>
      <c r="G933" s="9" t="s">
        <v>1917</v>
      </c>
      <c r="H933" s="10" t="s">
        <v>25</v>
      </c>
      <c r="I933" s="10" t="s">
        <v>38</v>
      </c>
      <c r="J933" s="10" t="s">
        <v>1918</v>
      </c>
      <c r="K933" s="10" t="s">
        <v>1919</v>
      </c>
      <c r="L933" s="8"/>
      <c r="M933" s="8"/>
      <c r="N933" s="8"/>
      <c r="O933" s="10" t="s">
        <v>28</v>
      </c>
      <c r="P933" s="13" t="s">
        <v>88</v>
      </c>
      <c r="Q933" s="13" t="s">
        <v>41</v>
      </c>
      <c r="R933" s="11"/>
      <c r="S933" s="13" t="s">
        <v>22</v>
      </c>
      <c r="T933" s="11"/>
    </row>
    <row r="934" ht="15.75" customHeight="1">
      <c r="A934" s="6" t="str">
        <f>HYPERLINK("https://devrant.com/rants/2427751","2427751")</f>
        <v>2427751</v>
      </c>
      <c r="B934" s="7">
        <v>43900.43892361111</v>
      </c>
      <c r="C934" s="8">
        <v>2.0</v>
      </c>
      <c r="D934" s="8">
        <v>0.0</v>
      </c>
      <c r="E934" s="8" t="s">
        <v>660</v>
      </c>
      <c r="F934" s="8"/>
      <c r="G934" s="9" t="s">
        <v>661</v>
      </c>
      <c r="H934" s="10" t="s">
        <v>25</v>
      </c>
      <c r="I934" s="10" t="s">
        <v>38</v>
      </c>
      <c r="J934" s="10" t="s">
        <v>1870</v>
      </c>
      <c r="K934" s="10" t="s">
        <v>1863</v>
      </c>
      <c r="L934" s="10" t="s">
        <v>1838</v>
      </c>
      <c r="M934" s="8"/>
      <c r="N934" s="8"/>
      <c r="O934" s="10" t="s">
        <v>60</v>
      </c>
      <c r="P934" s="13" t="s">
        <v>61</v>
      </c>
      <c r="Q934" s="11"/>
      <c r="R934" s="11"/>
      <c r="S934" s="13" t="s">
        <v>22</v>
      </c>
      <c r="T934" s="11"/>
    </row>
    <row r="935" ht="15.75" customHeight="1">
      <c r="A935" s="6" t="str">
        <f>HYPERLINK("https://devrant.com/rants/2442851","2442851")</f>
        <v>2442851</v>
      </c>
      <c r="B935" s="7">
        <v>43916.82298611111</v>
      </c>
      <c r="C935" s="8">
        <v>2.0</v>
      </c>
      <c r="D935" s="8">
        <v>4.0</v>
      </c>
      <c r="E935" s="8" t="s">
        <v>1920</v>
      </c>
      <c r="F935" s="8"/>
      <c r="G935" s="9" t="s">
        <v>1921</v>
      </c>
      <c r="H935" s="10" t="s">
        <v>25</v>
      </c>
      <c r="I935" s="10" t="s">
        <v>38</v>
      </c>
      <c r="J935" s="10" t="s">
        <v>1922</v>
      </c>
      <c r="K935" s="8"/>
      <c r="L935" s="8"/>
      <c r="M935" s="8"/>
      <c r="N935" s="8"/>
      <c r="O935" s="10" t="s">
        <v>46</v>
      </c>
      <c r="P935" s="11"/>
      <c r="Q935" s="11"/>
      <c r="R935" s="11"/>
      <c r="S935" s="13" t="s">
        <v>22</v>
      </c>
      <c r="T935" s="11"/>
    </row>
    <row r="936" ht="15.75" customHeight="1">
      <c r="A936" s="6" t="str">
        <f>HYPERLINK("https://devrant.com/rants/2439915","2439915")</f>
        <v>2439915</v>
      </c>
      <c r="B936" s="7">
        <v>43913.60144675926</v>
      </c>
      <c r="C936" s="8">
        <v>2.0</v>
      </c>
      <c r="D936" s="8">
        <v>6.0</v>
      </c>
      <c r="E936" s="8" t="s">
        <v>20</v>
      </c>
      <c r="F936" s="8"/>
      <c r="G936" s="9" t="s">
        <v>1308</v>
      </c>
      <c r="H936" s="10" t="s">
        <v>25</v>
      </c>
      <c r="I936" s="10" t="s">
        <v>38</v>
      </c>
      <c r="J936" s="10" t="s">
        <v>1923</v>
      </c>
      <c r="K936" s="10" t="s">
        <v>192</v>
      </c>
      <c r="L936" s="10" t="s">
        <v>1870</v>
      </c>
      <c r="M936" s="8"/>
      <c r="N936" s="8"/>
      <c r="O936" s="10" t="s">
        <v>28</v>
      </c>
      <c r="P936" s="13" t="s">
        <v>41</v>
      </c>
      <c r="Q936" s="13" t="s">
        <v>88</v>
      </c>
      <c r="R936" s="11"/>
      <c r="S936" s="13" t="s">
        <v>22</v>
      </c>
      <c r="T936" s="11"/>
    </row>
    <row r="937" ht="15.75" customHeight="1">
      <c r="A937" s="6" t="str">
        <f>HYPERLINK("https://devrant.com/rants/2294948","2294948")</f>
        <v>2294948</v>
      </c>
      <c r="B937" s="7">
        <v>43766.71155092592</v>
      </c>
      <c r="C937" s="8">
        <v>1.0</v>
      </c>
      <c r="D937" s="8">
        <v>0.0</v>
      </c>
      <c r="E937" s="8" t="s">
        <v>1924</v>
      </c>
      <c r="F937" s="8"/>
      <c r="G937" s="9" t="s">
        <v>1925</v>
      </c>
      <c r="H937" s="10" t="s">
        <v>25</v>
      </c>
      <c r="I937" s="10" t="s">
        <v>38</v>
      </c>
      <c r="J937" s="10" t="s">
        <v>1926</v>
      </c>
      <c r="K937" s="8"/>
      <c r="L937" s="8"/>
      <c r="M937" s="8"/>
      <c r="N937" s="8"/>
      <c r="O937" s="10" t="s">
        <v>28</v>
      </c>
      <c r="P937" s="13" t="s">
        <v>88</v>
      </c>
      <c r="Q937" s="11"/>
      <c r="R937" s="11"/>
      <c r="S937" s="13" t="s">
        <v>22</v>
      </c>
      <c r="T937" s="11"/>
    </row>
    <row r="938" ht="15.75" customHeight="1">
      <c r="A938" s="6" t="str">
        <f>HYPERLINK("https://devrant.com/rants/2453967","2453967")</f>
        <v>2453967</v>
      </c>
      <c r="B938" s="7">
        <v>43928.31059027778</v>
      </c>
      <c r="C938" s="8">
        <v>1.0</v>
      </c>
      <c r="D938" s="8">
        <v>9.0</v>
      </c>
      <c r="E938" s="8" t="s">
        <v>681</v>
      </c>
      <c r="F938" s="8"/>
      <c r="G938" s="9" t="s">
        <v>682</v>
      </c>
      <c r="H938" s="10" t="s">
        <v>25</v>
      </c>
      <c r="I938" s="10" t="s">
        <v>38</v>
      </c>
      <c r="J938" s="10" t="s">
        <v>1927</v>
      </c>
      <c r="K938" s="10" t="s">
        <v>1928</v>
      </c>
      <c r="L938" s="8"/>
      <c r="M938" s="8"/>
      <c r="N938" s="8"/>
      <c r="O938" s="10" t="s">
        <v>60</v>
      </c>
      <c r="P938" s="13" t="s">
        <v>61</v>
      </c>
      <c r="Q938" s="11"/>
      <c r="R938" s="11"/>
      <c r="S938" s="13" t="s">
        <v>22</v>
      </c>
      <c r="T938" s="11"/>
    </row>
    <row r="939" ht="15.75" customHeight="1">
      <c r="A939" s="6" t="str">
        <f>HYPERLINK("https://devrant.com/rants/2437529","2437529")</f>
        <v>2437529</v>
      </c>
      <c r="B939" s="7">
        <v>43910.45107638889</v>
      </c>
      <c r="C939" s="8">
        <v>1.0</v>
      </c>
      <c r="D939" s="8">
        <v>0.0</v>
      </c>
      <c r="E939" s="8" t="s">
        <v>1929</v>
      </c>
      <c r="F939" s="8"/>
      <c r="G939" s="9" t="s">
        <v>1930</v>
      </c>
      <c r="H939" s="10" t="s">
        <v>25</v>
      </c>
      <c r="I939" s="10" t="s">
        <v>1725</v>
      </c>
      <c r="J939" s="10" t="s">
        <v>64</v>
      </c>
      <c r="K939" s="10" t="s">
        <v>699</v>
      </c>
      <c r="L939" s="10" t="s">
        <v>1850</v>
      </c>
      <c r="M939" s="10" t="s">
        <v>134</v>
      </c>
      <c r="N939" s="8"/>
      <c r="O939" s="10" t="s">
        <v>28</v>
      </c>
      <c r="P939" s="13" t="s">
        <v>41</v>
      </c>
      <c r="Q939" s="11"/>
      <c r="R939" s="11"/>
      <c r="S939" s="13" t="s">
        <v>22</v>
      </c>
      <c r="T939" s="11"/>
    </row>
    <row r="940" ht="15.75" customHeight="1">
      <c r="A940" s="6" t="str">
        <f>HYPERLINK("https://devrant.com/rants/2436950","2436950")</f>
        <v>2436950</v>
      </c>
      <c r="B940" s="7">
        <v>43909.86707175926</v>
      </c>
      <c r="C940" s="8">
        <v>0.0</v>
      </c>
      <c r="D940" s="8">
        <v>10.0</v>
      </c>
      <c r="E940" s="8" t="s">
        <v>20</v>
      </c>
      <c r="F940" s="8"/>
      <c r="G940" s="9" t="s">
        <v>1931</v>
      </c>
      <c r="H940" s="10" t="s">
        <v>25</v>
      </c>
      <c r="I940" s="10" t="s">
        <v>38</v>
      </c>
      <c r="J940" s="10" t="s">
        <v>1844</v>
      </c>
      <c r="K940" s="10" t="s">
        <v>1932</v>
      </c>
      <c r="L940" s="8"/>
      <c r="M940" s="8"/>
      <c r="N940" s="8"/>
      <c r="O940" s="10" t="s">
        <v>28</v>
      </c>
      <c r="P940" s="13" t="s">
        <v>41</v>
      </c>
      <c r="Q940" s="11"/>
      <c r="R940" s="11"/>
      <c r="S940" s="13" t="s">
        <v>22</v>
      </c>
      <c r="T940" s="11"/>
    </row>
    <row r="941" ht="15.75" customHeight="1">
      <c r="A941" s="6" t="str">
        <f>HYPERLINK("https://devrant.com/rants/2433845","2433845")</f>
        <v>2433845</v>
      </c>
      <c r="B941" s="7">
        <v>43907.10496527778</v>
      </c>
      <c r="C941" s="8">
        <v>0.0</v>
      </c>
      <c r="D941" s="8">
        <v>0.0</v>
      </c>
      <c r="E941" s="8" t="s">
        <v>646</v>
      </c>
      <c r="F941" s="8"/>
      <c r="G941" s="9" t="s">
        <v>1933</v>
      </c>
      <c r="H941" s="10" t="s">
        <v>25</v>
      </c>
      <c r="I941" s="10" t="s">
        <v>38</v>
      </c>
      <c r="J941" s="10" t="s">
        <v>1934</v>
      </c>
      <c r="K941" s="8"/>
      <c r="L941" s="8"/>
      <c r="M941" s="8"/>
      <c r="N941" s="8"/>
      <c r="O941" s="10" t="s">
        <v>28</v>
      </c>
      <c r="P941" s="13" t="s">
        <v>41</v>
      </c>
      <c r="Q941" s="11"/>
      <c r="R941" s="11"/>
      <c r="S941" s="13" t="s">
        <v>22</v>
      </c>
      <c r="T941" s="11"/>
    </row>
    <row r="942" ht="15.75" customHeight="1">
      <c r="A942" s="6" t="str">
        <f>HYPERLINK("https://devrant.com/rants/2437270","2437270")</f>
        <v>2437270</v>
      </c>
      <c r="B942" s="7">
        <v>43910.17891203704</v>
      </c>
      <c r="C942" s="8">
        <v>5.0</v>
      </c>
      <c r="D942" s="8">
        <v>2.0</v>
      </c>
      <c r="E942" s="8" t="s">
        <v>823</v>
      </c>
      <c r="F942" s="8" t="s">
        <v>824</v>
      </c>
      <c r="G942" s="9" t="s">
        <v>825</v>
      </c>
      <c r="H942" s="10" t="s">
        <v>25</v>
      </c>
      <c r="I942" s="10" t="s">
        <v>38</v>
      </c>
      <c r="J942" s="10" t="s">
        <v>1935</v>
      </c>
      <c r="K942" s="10" t="s">
        <v>269</v>
      </c>
      <c r="L942" s="10" t="s">
        <v>64</v>
      </c>
      <c r="M942" s="8"/>
      <c r="N942" s="8"/>
      <c r="O942" s="10" t="s">
        <v>28</v>
      </c>
      <c r="P942" s="13" t="s">
        <v>41</v>
      </c>
      <c r="Q942" s="13" t="s">
        <v>29</v>
      </c>
      <c r="R942" s="11"/>
      <c r="S942" s="13" t="s">
        <v>22</v>
      </c>
      <c r="T942" s="11"/>
    </row>
    <row r="943" ht="15.75" customHeight="1">
      <c r="A943" s="6" t="str">
        <f>HYPERLINK("https://devrant.com/rants/1945814","1945814")</f>
        <v>1945814</v>
      </c>
      <c r="B943" s="7">
        <v>43468.36878472222</v>
      </c>
      <c r="C943" s="8">
        <v>175.0</v>
      </c>
      <c r="D943" s="8">
        <v>11.0</v>
      </c>
      <c r="E943" s="8" t="s">
        <v>1936</v>
      </c>
      <c r="F943" s="8"/>
      <c r="G943" s="9" t="s">
        <v>1937</v>
      </c>
      <c r="H943" s="10" t="s">
        <v>22</v>
      </c>
      <c r="I943" s="8"/>
      <c r="J943" s="8"/>
      <c r="K943" s="8"/>
      <c r="L943" s="8"/>
      <c r="M943" s="8"/>
      <c r="N943" s="8"/>
      <c r="O943" s="8"/>
      <c r="P943" s="11"/>
      <c r="Q943" s="11"/>
      <c r="R943" s="11"/>
      <c r="S943" s="11"/>
      <c r="T943" s="11"/>
    </row>
    <row r="944" ht="15.75" customHeight="1">
      <c r="A944" s="6" t="str">
        <f>HYPERLINK("https://devrant.com/rants/2416573","2416573")</f>
        <v>2416573</v>
      </c>
      <c r="B944" s="7">
        <v>43889.39790509259</v>
      </c>
      <c r="C944" s="8">
        <v>132.0</v>
      </c>
      <c r="D944" s="8">
        <v>15.0</v>
      </c>
      <c r="E944" s="8" t="s">
        <v>1938</v>
      </c>
      <c r="F944" s="8" t="s">
        <v>1939</v>
      </c>
      <c r="G944" s="9" t="s">
        <v>1940</v>
      </c>
      <c r="H944" s="10" t="s">
        <v>25</v>
      </c>
      <c r="I944" s="10" t="s">
        <v>26</v>
      </c>
      <c r="J944" s="10" t="s">
        <v>38</v>
      </c>
      <c r="K944" s="10" t="s">
        <v>1804</v>
      </c>
      <c r="L944" s="8"/>
      <c r="M944" s="8"/>
      <c r="N944" s="8"/>
      <c r="O944" s="10" t="s">
        <v>60</v>
      </c>
      <c r="P944" s="13" t="s">
        <v>61</v>
      </c>
      <c r="Q944" s="11"/>
      <c r="R944" s="11"/>
      <c r="S944" s="13" t="s">
        <v>25</v>
      </c>
      <c r="T944" s="11"/>
    </row>
    <row r="945" ht="15.75" customHeight="1">
      <c r="A945" s="6" t="str">
        <f>HYPERLINK("https://devrant.com/rants/1036286","1036286")</f>
        <v>1036286</v>
      </c>
      <c r="B945" s="7">
        <v>43066.4646875</v>
      </c>
      <c r="C945" s="8">
        <v>101.0</v>
      </c>
      <c r="D945" s="8">
        <v>7.0</v>
      </c>
      <c r="E945" s="8" t="s">
        <v>1941</v>
      </c>
      <c r="F945" s="8"/>
      <c r="G945" s="9" t="s">
        <v>1942</v>
      </c>
      <c r="H945" s="10" t="s">
        <v>25</v>
      </c>
      <c r="I945" s="10" t="s">
        <v>38</v>
      </c>
      <c r="J945" s="10" t="s">
        <v>1784</v>
      </c>
      <c r="K945" s="10" t="s">
        <v>1943</v>
      </c>
      <c r="M945" s="8"/>
      <c r="N945" s="8"/>
      <c r="O945" s="10" t="s">
        <v>28</v>
      </c>
      <c r="P945" s="13" t="s">
        <v>88</v>
      </c>
      <c r="Q945" s="11"/>
      <c r="R945" s="11"/>
      <c r="S945" s="13" t="s">
        <v>22</v>
      </c>
      <c r="T945" s="11"/>
    </row>
    <row r="946" ht="15.75" customHeight="1">
      <c r="A946" s="6" t="str">
        <f>HYPERLINK("https://devrant.com/rants/2442713","2442713")</f>
        <v>2442713</v>
      </c>
      <c r="B946" s="7">
        <v>43916.68508101852</v>
      </c>
      <c r="C946" s="8">
        <v>81.0</v>
      </c>
      <c r="D946" s="8">
        <v>20.0</v>
      </c>
      <c r="E946" s="8" t="s">
        <v>1944</v>
      </c>
      <c r="F946" s="8"/>
      <c r="G946" s="9" t="s">
        <v>1945</v>
      </c>
      <c r="H946" s="10" t="s">
        <v>25</v>
      </c>
      <c r="I946" s="10" t="s">
        <v>38</v>
      </c>
      <c r="J946" s="10" t="s">
        <v>1946</v>
      </c>
      <c r="K946" s="10" t="s">
        <v>1947</v>
      </c>
      <c r="L946" s="8"/>
      <c r="M946" s="8"/>
      <c r="N946" s="8"/>
      <c r="O946" s="10" t="s">
        <v>60</v>
      </c>
      <c r="P946" s="13" t="s">
        <v>61</v>
      </c>
      <c r="Q946" s="11"/>
      <c r="R946" s="11"/>
      <c r="S946" s="13" t="s">
        <v>22</v>
      </c>
      <c r="T946" s="11"/>
    </row>
    <row r="947" ht="15.75" customHeight="1">
      <c r="A947" s="6" t="str">
        <f>HYPERLINK("https://devrant.com/rants/2452432","2452432")</f>
        <v>2452432</v>
      </c>
      <c r="B947" s="7">
        <v>43926.78626157407</v>
      </c>
      <c r="C947" s="8">
        <v>66.0</v>
      </c>
      <c r="D947" s="8">
        <v>7.0</v>
      </c>
      <c r="E947" s="8" t="s">
        <v>30</v>
      </c>
      <c r="F947" s="8"/>
      <c r="G947" s="9" t="s">
        <v>31</v>
      </c>
      <c r="H947" s="10" t="s">
        <v>25</v>
      </c>
      <c r="I947" s="10" t="s">
        <v>1725</v>
      </c>
      <c r="J947" s="10" t="s">
        <v>1948</v>
      </c>
      <c r="K947" s="10" t="s">
        <v>1949</v>
      </c>
      <c r="L947" s="8"/>
      <c r="M947" s="8"/>
      <c r="N947" s="8"/>
      <c r="O947" s="10" t="s">
        <v>28</v>
      </c>
      <c r="P947" s="13" t="s">
        <v>29</v>
      </c>
      <c r="Q947" s="11"/>
      <c r="R947" s="11"/>
      <c r="S947" s="13" t="s">
        <v>22</v>
      </c>
      <c r="T947" s="11"/>
    </row>
    <row r="948" ht="15.75" customHeight="1">
      <c r="A948" s="6" t="str">
        <f>HYPERLINK("https://devrant.com/rants/296522","296522")</f>
        <v>296522</v>
      </c>
      <c r="B948" s="7">
        <v>42695.15754629629</v>
      </c>
      <c r="C948" s="8">
        <v>61.0</v>
      </c>
      <c r="D948" s="8">
        <v>1.0</v>
      </c>
      <c r="E948" s="8" t="s">
        <v>1950</v>
      </c>
      <c r="F948" s="8"/>
      <c r="G948" s="9" t="s">
        <v>1951</v>
      </c>
      <c r="H948" s="10" t="s">
        <v>25</v>
      </c>
      <c r="I948" s="10" t="s">
        <v>1952</v>
      </c>
      <c r="J948" s="10" t="s">
        <v>38</v>
      </c>
      <c r="K948" s="10" t="s">
        <v>1870</v>
      </c>
      <c r="L948" s="8"/>
      <c r="M948" s="8"/>
      <c r="N948" s="8"/>
      <c r="O948" s="10" t="s">
        <v>60</v>
      </c>
      <c r="P948" s="13" t="s">
        <v>61</v>
      </c>
      <c r="Q948" s="11"/>
      <c r="R948" s="11"/>
      <c r="S948" s="13" t="s">
        <v>22</v>
      </c>
      <c r="T948" s="11"/>
    </row>
    <row r="949" ht="15.75" customHeight="1">
      <c r="A949" s="6" t="str">
        <f>HYPERLINK("https://devrant.com/rants/2432555","2432555")</f>
        <v>2432555</v>
      </c>
      <c r="B949" s="7">
        <v>43905.69739583333</v>
      </c>
      <c r="C949" s="8">
        <v>44.0</v>
      </c>
      <c r="D949" s="8">
        <v>6.0</v>
      </c>
      <c r="E949" s="8" t="s">
        <v>20</v>
      </c>
      <c r="F949" s="8"/>
      <c r="G949" s="9" t="s">
        <v>1953</v>
      </c>
      <c r="H949" s="10" t="s">
        <v>25</v>
      </c>
      <c r="I949" s="10" t="s">
        <v>1725</v>
      </c>
      <c r="J949" s="8"/>
      <c r="K949" s="8"/>
      <c r="L949" s="8"/>
      <c r="M949" s="8"/>
      <c r="N949" s="8"/>
      <c r="O949" s="10" t="s">
        <v>28</v>
      </c>
      <c r="P949" s="13" t="s">
        <v>29</v>
      </c>
      <c r="Q949" s="11"/>
      <c r="R949" s="11"/>
      <c r="S949" s="13" t="s">
        <v>25</v>
      </c>
      <c r="T949" s="11"/>
    </row>
    <row r="950" ht="15.75" customHeight="1">
      <c r="A950" s="6" t="str">
        <f>HYPERLINK("https://devrant.com/rants/2434189","2434189")</f>
        <v>2434189</v>
      </c>
      <c r="B950" s="7">
        <v>43907.30974537037</v>
      </c>
      <c r="C950" s="8">
        <v>40.0</v>
      </c>
      <c r="D950" s="8">
        <v>6.0</v>
      </c>
      <c r="E950" s="8" t="s">
        <v>66</v>
      </c>
      <c r="F950" s="8"/>
      <c r="G950" s="9" t="s">
        <v>67</v>
      </c>
      <c r="H950" s="10" t="s">
        <v>25</v>
      </c>
      <c r="I950" s="10" t="s">
        <v>1725</v>
      </c>
      <c r="J950" s="10" t="s">
        <v>26</v>
      </c>
      <c r="K950" s="10" t="s">
        <v>1954</v>
      </c>
      <c r="L950" s="8"/>
      <c r="M950" s="8"/>
      <c r="N950" s="8"/>
      <c r="O950" s="10" t="s">
        <v>60</v>
      </c>
      <c r="P950" s="13" t="s">
        <v>61</v>
      </c>
      <c r="Q950" s="11"/>
      <c r="R950" s="11"/>
      <c r="S950" s="13" t="s">
        <v>25</v>
      </c>
      <c r="T950" s="11"/>
    </row>
    <row r="951" ht="15.75" customHeight="1">
      <c r="A951" s="6" t="str">
        <f>HYPERLINK("https://devrant.com/rants/2453544","2453544")</f>
        <v>2453544</v>
      </c>
      <c r="B951" s="7">
        <v>43927.80188657407</v>
      </c>
      <c r="C951" s="8">
        <v>39.0</v>
      </c>
      <c r="D951" s="8">
        <v>4.0</v>
      </c>
      <c r="E951" s="8" t="s">
        <v>750</v>
      </c>
      <c r="F951" s="8"/>
      <c r="G951" s="9" t="s">
        <v>1773</v>
      </c>
      <c r="H951" s="8"/>
      <c r="I951" s="10" t="s">
        <v>38</v>
      </c>
      <c r="J951" s="10" t="s">
        <v>1774</v>
      </c>
      <c r="K951" s="10" t="s">
        <v>1775</v>
      </c>
      <c r="L951" s="10" t="s">
        <v>1776</v>
      </c>
      <c r="M951" s="10" t="s">
        <v>1777</v>
      </c>
      <c r="N951" s="10"/>
      <c r="O951" s="10" t="s">
        <v>46</v>
      </c>
      <c r="P951" s="11"/>
      <c r="Q951" s="11"/>
      <c r="R951" s="11"/>
      <c r="S951" s="13" t="s">
        <v>22</v>
      </c>
      <c r="T951" s="11"/>
    </row>
    <row r="952" ht="15.75" customHeight="1">
      <c r="A952" s="6" t="str">
        <f>HYPERLINK("https://devrant.com/rants/2131929","2131929")</f>
        <v>2131929</v>
      </c>
      <c r="B952" s="7">
        <v>43622.34832175926</v>
      </c>
      <c r="C952" s="8">
        <v>37.0</v>
      </c>
      <c r="D952" s="8">
        <v>4.0</v>
      </c>
      <c r="E952" s="8" t="s">
        <v>1955</v>
      </c>
      <c r="F952" s="8"/>
      <c r="G952" s="9" t="s">
        <v>1956</v>
      </c>
      <c r="H952" s="10" t="s">
        <v>25</v>
      </c>
      <c r="I952" s="10" t="s">
        <v>38</v>
      </c>
      <c r="J952" s="10" t="s">
        <v>1804</v>
      </c>
      <c r="K952" s="8"/>
      <c r="L952" s="8"/>
      <c r="M952" s="8"/>
      <c r="N952" s="8"/>
      <c r="O952" s="10" t="s">
        <v>60</v>
      </c>
      <c r="P952" s="13" t="s">
        <v>61</v>
      </c>
      <c r="Q952" s="13" t="s">
        <v>47</v>
      </c>
      <c r="R952" s="11"/>
      <c r="S952" s="13" t="s">
        <v>22</v>
      </c>
      <c r="T952" s="11"/>
    </row>
    <row r="953" ht="15.75" customHeight="1">
      <c r="A953" s="6" t="str">
        <f>HYPERLINK("https://devrant.com/rants/2235574","2235574")</f>
        <v>2235574</v>
      </c>
      <c r="B953" s="7">
        <v>43706.45258101852</v>
      </c>
      <c r="C953" s="8">
        <v>37.0</v>
      </c>
      <c r="D953" s="8">
        <v>5.0</v>
      </c>
      <c r="E953" s="8" t="s">
        <v>1957</v>
      </c>
      <c r="F953" s="8"/>
      <c r="G953" s="9" t="s">
        <v>1958</v>
      </c>
      <c r="H953" s="10" t="s">
        <v>25</v>
      </c>
      <c r="I953" s="10" t="s">
        <v>38</v>
      </c>
      <c r="J953" s="10" t="s">
        <v>1959</v>
      </c>
      <c r="K953" s="10" t="s">
        <v>1960</v>
      </c>
      <c r="L953" s="8"/>
      <c r="M953" s="8"/>
      <c r="N953" s="8"/>
      <c r="O953" s="10" t="s">
        <v>28</v>
      </c>
      <c r="P953" s="13" t="s">
        <v>88</v>
      </c>
      <c r="Q953" s="11"/>
      <c r="R953" s="11"/>
      <c r="S953" s="13" t="s">
        <v>22</v>
      </c>
      <c r="T953" s="11"/>
    </row>
    <row r="954" ht="15.75" customHeight="1">
      <c r="A954" s="6" t="str">
        <f>HYPERLINK("https://devrant.com/rants/1080272","1080272")</f>
        <v>1080272</v>
      </c>
      <c r="B954" s="7">
        <v>43083.67674768518</v>
      </c>
      <c r="C954" s="8">
        <v>36.0</v>
      </c>
      <c r="D954" s="8">
        <v>0.0</v>
      </c>
      <c r="E954" s="8" t="s">
        <v>1961</v>
      </c>
      <c r="F954" s="8" t="s">
        <v>1962</v>
      </c>
      <c r="G954" s="9" t="s">
        <v>1963</v>
      </c>
      <c r="H954" s="10" t="s">
        <v>25</v>
      </c>
      <c r="I954" s="10" t="s">
        <v>38</v>
      </c>
      <c r="J954" s="10" t="s">
        <v>26</v>
      </c>
      <c r="K954" s="10" t="s">
        <v>1964</v>
      </c>
      <c r="L954" s="8"/>
      <c r="M954" s="8"/>
      <c r="N954" s="8"/>
      <c r="O954" s="10" t="s">
        <v>28</v>
      </c>
      <c r="P954" s="13" t="s">
        <v>88</v>
      </c>
      <c r="Q954" s="11"/>
      <c r="R954" s="11"/>
      <c r="S954" s="13" t="s">
        <v>22</v>
      </c>
      <c r="T954" s="11"/>
    </row>
    <row r="955" ht="15.75" customHeight="1">
      <c r="A955" s="6" t="str">
        <f>HYPERLINK("https://devrant.com/rants/2451417","2451417")</f>
        <v>2451417</v>
      </c>
      <c r="B955" s="7">
        <v>43925.45199074074</v>
      </c>
      <c r="C955" s="8">
        <v>34.0</v>
      </c>
      <c r="D955" s="8">
        <v>6.0</v>
      </c>
      <c r="E955" s="8" t="s">
        <v>1782</v>
      </c>
      <c r="F955" s="8"/>
      <c r="G955" s="9" t="s">
        <v>1783</v>
      </c>
      <c r="H955" s="10" t="s">
        <v>25</v>
      </c>
      <c r="I955" s="10" t="s">
        <v>26</v>
      </c>
      <c r="J955" s="10" t="s">
        <v>38</v>
      </c>
      <c r="K955" s="10" t="s">
        <v>169</v>
      </c>
      <c r="L955" s="10" t="s">
        <v>64</v>
      </c>
      <c r="M955" s="8"/>
      <c r="N955" s="8"/>
      <c r="O955" s="10" t="s">
        <v>60</v>
      </c>
      <c r="P955" s="13" t="s">
        <v>61</v>
      </c>
      <c r="Q955" s="11"/>
      <c r="R955" s="11"/>
      <c r="S955" s="13" t="s">
        <v>25</v>
      </c>
      <c r="T955" s="11"/>
    </row>
    <row r="956" ht="15.75" customHeight="1">
      <c r="A956" s="6" t="str">
        <f>HYPERLINK("https://devrant.com/rants/1948658","1948658")</f>
        <v>1948658</v>
      </c>
      <c r="B956" s="7">
        <v>43471.1105787037</v>
      </c>
      <c r="C956" s="8">
        <v>34.0</v>
      </c>
      <c r="D956" s="8">
        <v>10.0</v>
      </c>
      <c r="E956" s="8" t="s">
        <v>1965</v>
      </c>
      <c r="F956" s="8"/>
      <c r="G956" s="9" t="s">
        <v>1966</v>
      </c>
      <c r="H956" s="10" t="s">
        <v>25</v>
      </c>
      <c r="I956" s="10" t="s">
        <v>38</v>
      </c>
      <c r="J956" s="10" t="s">
        <v>1967</v>
      </c>
      <c r="K956" s="10" t="s">
        <v>1968</v>
      </c>
      <c r="L956" s="10" t="s">
        <v>64</v>
      </c>
      <c r="M956" s="8"/>
      <c r="N956" s="8"/>
      <c r="O956" s="10" t="s">
        <v>60</v>
      </c>
      <c r="P956" s="13" t="s">
        <v>61</v>
      </c>
      <c r="Q956" s="11"/>
      <c r="R956" s="11"/>
      <c r="S956" s="13" t="s">
        <v>22</v>
      </c>
      <c r="T956" s="11"/>
    </row>
    <row r="957" ht="15.75" customHeight="1">
      <c r="A957" s="6" t="str">
        <f>HYPERLINK("https://devrant.com/rants/276295","276295")</f>
        <v>276295</v>
      </c>
      <c r="B957" s="7">
        <v>42681.79247685185</v>
      </c>
      <c r="C957" s="8">
        <v>34.0</v>
      </c>
      <c r="D957" s="8">
        <v>17.0</v>
      </c>
      <c r="E957" s="8" t="s">
        <v>328</v>
      </c>
      <c r="F957" s="8" t="s">
        <v>1969</v>
      </c>
      <c r="G957" s="9" t="s">
        <v>1970</v>
      </c>
      <c r="H957" s="10" t="s">
        <v>25</v>
      </c>
      <c r="I957" s="10" t="s">
        <v>38</v>
      </c>
      <c r="J957" s="10" t="s">
        <v>1971</v>
      </c>
      <c r="K957" s="8"/>
      <c r="L957" s="8"/>
      <c r="M957" s="8"/>
      <c r="N957" s="8"/>
      <c r="O957" s="10" t="s">
        <v>60</v>
      </c>
      <c r="P957" s="13" t="s">
        <v>61</v>
      </c>
      <c r="Q957" s="11"/>
      <c r="R957" s="11"/>
      <c r="S957" s="13" t="s">
        <v>22</v>
      </c>
      <c r="T957" s="11"/>
    </row>
    <row r="958" ht="15.75" customHeight="1">
      <c r="A958" s="6" t="str">
        <f>HYPERLINK("https://devrant.com/rants/992282","992282")</f>
        <v>992282</v>
      </c>
      <c r="B958" s="7">
        <v>43050.35527777778</v>
      </c>
      <c r="C958" s="8">
        <v>33.0</v>
      </c>
      <c r="D958" s="8">
        <v>20.0</v>
      </c>
      <c r="E958" s="8" t="s">
        <v>1972</v>
      </c>
      <c r="F958" s="8"/>
      <c r="G958" s="9" t="s">
        <v>1973</v>
      </c>
      <c r="H958" s="10" t="s">
        <v>22</v>
      </c>
      <c r="I958" s="8"/>
      <c r="J958" s="8"/>
      <c r="K958" s="8"/>
      <c r="L958" s="8"/>
      <c r="M958" s="8"/>
      <c r="N958" s="8"/>
      <c r="O958" s="8"/>
      <c r="P958" s="11"/>
      <c r="Q958" s="11"/>
      <c r="R958" s="11"/>
      <c r="S958" s="11"/>
      <c r="T958" s="11"/>
    </row>
    <row r="959" ht="15.75" customHeight="1">
      <c r="A959" s="6" t="str">
        <f>HYPERLINK("https://devrant.com/rants/343935","343935")</f>
        <v>343935</v>
      </c>
      <c r="B959" s="7">
        <v>42723.28391203703</v>
      </c>
      <c r="C959" s="8">
        <v>26.0</v>
      </c>
      <c r="D959" s="8">
        <v>16.0</v>
      </c>
      <c r="E959" s="8" t="s">
        <v>1974</v>
      </c>
      <c r="F959" s="8"/>
      <c r="G959" s="9" t="s">
        <v>1975</v>
      </c>
      <c r="H959" s="10" t="s">
        <v>22</v>
      </c>
      <c r="I959" s="8"/>
      <c r="J959" s="8"/>
      <c r="K959" s="8"/>
      <c r="L959" s="8"/>
      <c r="M959" s="8"/>
      <c r="N959" s="8"/>
      <c r="O959" s="8"/>
      <c r="P959" s="11"/>
      <c r="Q959" s="11"/>
      <c r="R959" s="11"/>
      <c r="S959" s="11"/>
      <c r="T959" s="11"/>
    </row>
    <row r="960" ht="15.75" customHeight="1">
      <c r="A960" s="6" t="str">
        <f>HYPERLINK("https://devrant.com/rants/1968087","1968087")</f>
        <v>1968087</v>
      </c>
      <c r="B960" s="7">
        <v>43486.66460648148</v>
      </c>
      <c r="C960" s="8">
        <v>24.0</v>
      </c>
      <c r="D960" s="8">
        <v>13.0</v>
      </c>
      <c r="E960" s="8" t="s">
        <v>1976</v>
      </c>
      <c r="F960" s="8"/>
      <c r="G960" s="9" t="s">
        <v>1977</v>
      </c>
      <c r="H960" s="10" t="s">
        <v>22</v>
      </c>
      <c r="I960" s="8"/>
      <c r="J960" s="8"/>
      <c r="K960" s="8"/>
      <c r="L960" s="8"/>
      <c r="M960" s="8"/>
      <c r="N960" s="8"/>
      <c r="O960" s="8"/>
      <c r="P960" s="11"/>
      <c r="Q960" s="11"/>
      <c r="R960" s="11"/>
      <c r="S960" s="11"/>
      <c r="T960" s="11"/>
    </row>
    <row r="961" ht="15.75" customHeight="1">
      <c r="A961" s="6" t="str">
        <f>HYPERLINK("https://devrant.com/rants/2227812","2227812")</f>
        <v>2227812</v>
      </c>
      <c r="B961" s="7">
        <v>43699.21605324074</v>
      </c>
      <c r="C961" s="8">
        <v>22.0</v>
      </c>
      <c r="D961" s="8">
        <v>7.0</v>
      </c>
      <c r="E961" s="8" t="s">
        <v>1978</v>
      </c>
      <c r="F961" s="8" t="s">
        <v>1979</v>
      </c>
      <c r="G961" s="9" t="s">
        <v>1980</v>
      </c>
      <c r="H961" s="10" t="s">
        <v>25</v>
      </c>
      <c r="I961" s="10" t="s">
        <v>38</v>
      </c>
      <c r="J961" s="10" t="s">
        <v>1981</v>
      </c>
      <c r="K961" s="8"/>
      <c r="L961" s="8"/>
      <c r="M961" s="8"/>
      <c r="N961" s="8"/>
      <c r="O961" s="10" t="s">
        <v>28</v>
      </c>
      <c r="P961" s="13" t="s">
        <v>41</v>
      </c>
      <c r="Q961" s="11"/>
      <c r="R961" s="11"/>
      <c r="S961" s="13" t="s">
        <v>22</v>
      </c>
      <c r="T961" s="11"/>
    </row>
    <row r="962" ht="15.75" customHeight="1">
      <c r="A962" s="6" t="str">
        <f>HYPERLINK("https://devrant.com/rants/1935529","1935529")</f>
        <v>1935529</v>
      </c>
      <c r="B962" s="7">
        <v>43459.84074074074</v>
      </c>
      <c r="C962" s="8">
        <v>21.0</v>
      </c>
      <c r="D962" s="8">
        <v>5.0</v>
      </c>
      <c r="E962" s="8" t="s">
        <v>1982</v>
      </c>
      <c r="F962" s="8"/>
      <c r="G962" s="9" t="s">
        <v>1983</v>
      </c>
      <c r="H962" s="10" t="s">
        <v>25</v>
      </c>
      <c r="I962" s="10" t="s">
        <v>38</v>
      </c>
      <c r="J962" s="10" t="s">
        <v>1947</v>
      </c>
      <c r="K962" s="8"/>
      <c r="L962" s="8"/>
      <c r="M962" s="8"/>
      <c r="N962" s="8"/>
      <c r="O962" s="10" t="s">
        <v>60</v>
      </c>
      <c r="P962" s="13" t="s">
        <v>61</v>
      </c>
      <c r="Q962" s="11"/>
      <c r="R962" s="11"/>
      <c r="S962" s="13" t="s">
        <v>22</v>
      </c>
      <c r="T962" s="11"/>
    </row>
    <row r="963" ht="15.75" customHeight="1">
      <c r="A963" s="6" t="str">
        <f>HYPERLINK("https://devrant.com/rants/271792","271792")</f>
        <v>271792</v>
      </c>
      <c r="B963" s="7">
        <v>42679.32236111111</v>
      </c>
      <c r="C963" s="8">
        <v>21.0</v>
      </c>
      <c r="D963" s="8">
        <v>4.0</v>
      </c>
      <c r="E963" s="8" t="s">
        <v>1984</v>
      </c>
      <c r="F963" s="8"/>
      <c r="G963" s="9" t="s">
        <v>1985</v>
      </c>
      <c r="H963" s="10" t="s">
        <v>22</v>
      </c>
      <c r="I963" s="8"/>
      <c r="J963" s="8"/>
      <c r="K963" s="8"/>
      <c r="L963" s="8"/>
      <c r="M963" s="8"/>
      <c r="N963" s="8"/>
      <c r="O963" s="8"/>
      <c r="P963" s="11"/>
      <c r="Q963" s="11"/>
      <c r="R963" s="11"/>
      <c r="S963" s="11"/>
      <c r="T963" s="11"/>
    </row>
    <row r="964" ht="15.75" customHeight="1">
      <c r="A964" s="6" t="str">
        <f>HYPERLINK("https://devrant.com/rants/2089958","2089958")</f>
        <v>2089958</v>
      </c>
      <c r="B964" s="7">
        <v>43590.61138888889</v>
      </c>
      <c r="C964" s="8">
        <v>20.0</v>
      </c>
      <c r="D964" s="8">
        <v>7.0</v>
      </c>
      <c r="E964" s="8" t="s">
        <v>20</v>
      </c>
      <c r="F964" s="8"/>
      <c r="G964" s="9" t="s">
        <v>1986</v>
      </c>
      <c r="H964" s="10" t="s">
        <v>25</v>
      </c>
      <c r="I964" s="10" t="s">
        <v>38</v>
      </c>
      <c r="J964" s="10" t="s">
        <v>1987</v>
      </c>
      <c r="K964" s="8"/>
      <c r="L964" s="8"/>
      <c r="M964" s="8"/>
      <c r="N964" s="8"/>
      <c r="O964" s="10" t="s">
        <v>60</v>
      </c>
      <c r="P964" s="13" t="s">
        <v>61</v>
      </c>
      <c r="Q964" s="11"/>
      <c r="R964" s="11"/>
      <c r="S964" s="13" t="s">
        <v>22</v>
      </c>
      <c r="T964" s="11"/>
    </row>
    <row r="965" ht="15.75" customHeight="1">
      <c r="A965" s="6" t="str">
        <f>HYPERLINK("https://devrant.com/rants/2430540","2430540")</f>
        <v>2430540</v>
      </c>
      <c r="B965" s="7">
        <v>43903.35207175926</v>
      </c>
      <c r="C965" s="8">
        <v>19.0</v>
      </c>
      <c r="D965" s="8">
        <v>2.0</v>
      </c>
      <c r="E965" s="8" t="s">
        <v>1988</v>
      </c>
      <c r="F965" s="8"/>
      <c r="G965" s="9" t="s">
        <v>1989</v>
      </c>
      <c r="H965" s="10" t="s">
        <v>25</v>
      </c>
      <c r="I965" s="10" t="s">
        <v>38</v>
      </c>
      <c r="J965" s="10" t="s">
        <v>1990</v>
      </c>
      <c r="K965" s="10" t="s">
        <v>1991</v>
      </c>
      <c r="L965" s="10" t="s">
        <v>64</v>
      </c>
      <c r="M965" s="8"/>
      <c r="N965" s="8"/>
      <c r="O965" s="10" t="s">
        <v>28</v>
      </c>
      <c r="P965" s="13" t="s">
        <v>29</v>
      </c>
      <c r="Q965" s="11"/>
      <c r="R965" s="11"/>
      <c r="S965" s="13" t="s">
        <v>22</v>
      </c>
      <c r="T965" s="11"/>
    </row>
    <row r="966" ht="15.75" customHeight="1">
      <c r="A966" s="6" t="str">
        <f>HYPERLINK("https://devrant.com/rants/1858987","1858987")</f>
        <v>1858987</v>
      </c>
      <c r="B966" s="7">
        <v>43406.82368055556</v>
      </c>
      <c r="C966" s="8">
        <v>19.0</v>
      </c>
      <c r="D966" s="8">
        <v>10.0</v>
      </c>
      <c r="E966" s="8" t="s">
        <v>50</v>
      </c>
      <c r="F966" s="8"/>
      <c r="G966" s="9" t="s">
        <v>1992</v>
      </c>
      <c r="H966" s="10" t="s">
        <v>25</v>
      </c>
      <c r="I966" s="10" t="s">
        <v>38</v>
      </c>
      <c r="J966" s="10" t="s">
        <v>1993</v>
      </c>
      <c r="K966" s="10" t="s">
        <v>1919</v>
      </c>
      <c r="L966" s="10" t="s">
        <v>1994</v>
      </c>
      <c r="M966" s="8"/>
      <c r="N966" s="8"/>
      <c r="O966" s="10" t="s">
        <v>28</v>
      </c>
      <c r="P966" s="13" t="s">
        <v>41</v>
      </c>
      <c r="Q966" s="13" t="s">
        <v>40</v>
      </c>
      <c r="R966" s="11"/>
      <c r="S966" s="13" t="s">
        <v>22</v>
      </c>
      <c r="T966" s="11"/>
    </row>
    <row r="967" ht="15.75" customHeight="1">
      <c r="A967" s="6" t="str">
        <f>HYPERLINK("https://devrant.com/rants/2458117","2458117")</f>
        <v>2458117</v>
      </c>
      <c r="B967" s="7">
        <v>43932.62799768519</v>
      </c>
      <c r="C967" s="8">
        <v>17.0</v>
      </c>
      <c r="D967" s="8">
        <v>15.0</v>
      </c>
      <c r="E967" s="8" t="s">
        <v>20</v>
      </c>
      <c r="F967" s="8"/>
      <c r="G967" s="9" t="s">
        <v>126</v>
      </c>
      <c r="H967" s="10" t="s">
        <v>25</v>
      </c>
      <c r="I967" s="10" t="s">
        <v>319</v>
      </c>
      <c r="J967" s="10" t="s">
        <v>1995</v>
      </c>
      <c r="K967" s="10" t="s">
        <v>1996</v>
      </c>
      <c r="L967" s="10" t="s">
        <v>1997</v>
      </c>
      <c r="M967" s="8"/>
      <c r="N967" s="8"/>
      <c r="O967" s="10" t="s">
        <v>28</v>
      </c>
      <c r="P967" s="13" t="s">
        <v>41</v>
      </c>
      <c r="Q967" s="13" t="s">
        <v>29</v>
      </c>
      <c r="R967" s="11"/>
      <c r="S967" s="13" t="s">
        <v>22</v>
      </c>
      <c r="T967" s="11"/>
    </row>
    <row r="968" ht="15.75" customHeight="1">
      <c r="A968" s="6" t="str">
        <f>HYPERLINK("https://devrant.com/rants/2426819","2426819")</f>
        <v>2426819</v>
      </c>
      <c r="B968" s="7">
        <v>43899.28759259259</v>
      </c>
      <c r="C968" s="8">
        <v>16.0</v>
      </c>
      <c r="D968" s="8">
        <v>8.0</v>
      </c>
      <c r="E968" s="8" t="s">
        <v>461</v>
      </c>
      <c r="F968" s="8"/>
      <c r="G968" s="9" t="s">
        <v>462</v>
      </c>
      <c r="H968" s="10" t="s">
        <v>25</v>
      </c>
      <c r="I968" s="10" t="s">
        <v>1998</v>
      </c>
      <c r="J968" s="10" t="s">
        <v>1999</v>
      </c>
      <c r="K968" s="10" t="s">
        <v>1668</v>
      </c>
      <c r="L968" s="8"/>
      <c r="M968" s="8"/>
      <c r="N968" s="8"/>
      <c r="O968" s="10" t="s">
        <v>46</v>
      </c>
      <c r="P968" s="11"/>
      <c r="Q968" s="11"/>
      <c r="R968" s="11"/>
      <c r="S968" s="13" t="s">
        <v>22</v>
      </c>
      <c r="T968" s="11"/>
    </row>
    <row r="969" ht="15.75" customHeight="1">
      <c r="A969" s="6" t="str">
        <f>HYPERLINK("https://devrant.com/rants/1999912","1999912")</f>
        <v>1999912</v>
      </c>
      <c r="B969" s="7">
        <v>43514.29974537037</v>
      </c>
      <c r="C969" s="8">
        <v>16.0</v>
      </c>
      <c r="D969" s="8">
        <v>2.0</v>
      </c>
      <c r="E969" s="8" t="s">
        <v>2000</v>
      </c>
      <c r="F969" s="8"/>
      <c r="G969" s="9" t="s">
        <v>2001</v>
      </c>
      <c r="H969" s="10" t="s">
        <v>22</v>
      </c>
      <c r="I969" s="8"/>
      <c r="J969" s="8"/>
      <c r="K969" s="8"/>
      <c r="L969" s="8"/>
      <c r="M969" s="8"/>
      <c r="N969" s="8"/>
      <c r="O969" s="8"/>
      <c r="P969" s="11"/>
      <c r="Q969" s="11"/>
      <c r="R969" s="11"/>
      <c r="S969" s="11"/>
      <c r="T969" s="11"/>
    </row>
    <row r="970" ht="15.75" customHeight="1">
      <c r="A970" s="6" t="str">
        <f>HYPERLINK("https://devrant.com/rants/2086420","2086420")</f>
        <v>2086420</v>
      </c>
      <c r="B970" s="7">
        <v>43587.54510416667</v>
      </c>
      <c r="C970" s="8">
        <v>15.0</v>
      </c>
      <c r="D970" s="8">
        <v>2.0</v>
      </c>
      <c r="E970" s="8" t="s">
        <v>2002</v>
      </c>
      <c r="F970" s="8"/>
      <c r="G970" s="9" t="s">
        <v>2003</v>
      </c>
      <c r="H970" s="10" t="s">
        <v>25</v>
      </c>
      <c r="I970" s="10" t="s">
        <v>1844</v>
      </c>
      <c r="J970" s="10" t="s">
        <v>2004</v>
      </c>
      <c r="K970" s="10" t="s">
        <v>38</v>
      </c>
      <c r="L970" s="10" t="s">
        <v>2005</v>
      </c>
      <c r="M970" s="8"/>
      <c r="N970" s="8"/>
      <c r="O970" s="10" t="s">
        <v>60</v>
      </c>
      <c r="P970" s="13" t="s">
        <v>61</v>
      </c>
      <c r="Q970" s="11"/>
      <c r="R970" s="11"/>
      <c r="S970" s="13" t="s">
        <v>22</v>
      </c>
      <c r="T970" s="11"/>
    </row>
    <row r="971" ht="15.75" customHeight="1">
      <c r="A971" s="6" t="str">
        <f>HYPERLINK("https://devrant.com/rants/2025918","2025918")</f>
        <v>2025918</v>
      </c>
      <c r="B971" s="7">
        <v>43537.39247685186</v>
      </c>
      <c r="C971" s="8">
        <v>15.0</v>
      </c>
      <c r="D971" s="8">
        <v>3.0</v>
      </c>
      <c r="E971" s="8" t="s">
        <v>1807</v>
      </c>
      <c r="F971" s="8"/>
      <c r="G971" s="9" t="s">
        <v>1808</v>
      </c>
      <c r="H971" s="10" t="s">
        <v>25</v>
      </c>
      <c r="I971" s="10" t="s">
        <v>38</v>
      </c>
      <c r="J971" s="10" t="s">
        <v>2006</v>
      </c>
      <c r="K971" s="8"/>
      <c r="L971" s="8"/>
      <c r="M971" s="8"/>
      <c r="N971" s="8"/>
      <c r="O971" s="10" t="s">
        <v>28</v>
      </c>
      <c r="P971" s="13" t="s">
        <v>29</v>
      </c>
      <c r="Q971" s="11"/>
      <c r="R971" s="11"/>
      <c r="S971" s="13" t="s">
        <v>22</v>
      </c>
      <c r="T971" s="11"/>
    </row>
    <row r="972" ht="15.75" customHeight="1">
      <c r="A972" s="6" t="str">
        <f>HYPERLINK("https://devrant.com/rants/2431063","2431063")</f>
        <v>2431063</v>
      </c>
      <c r="B972" s="7">
        <v>43903.71431712963</v>
      </c>
      <c r="C972" s="8">
        <v>15.0</v>
      </c>
      <c r="D972" s="8">
        <v>8.0</v>
      </c>
      <c r="E972" s="8" t="s">
        <v>2007</v>
      </c>
      <c r="F972" s="8"/>
      <c r="G972" s="9" t="s">
        <v>2008</v>
      </c>
      <c r="H972" s="10" t="s">
        <v>25</v>
      </c>
      <c r="I972" s="10" t="s">
        <v>38</v>
      </c>
      <c r="J972" s="10" t="s">
        <v>2009</v>
      </c>
      <c r="K972" s="8"/>
      <c r="L972" s="8"/>
      <c r="M972" s="8"/>
      <c r="N972" s="8"/>
      <c r="O972" s="10" t="s">
        <v>28</v>
      </c>
      <c r="P972" s="13" t="s">
        <v>88</v>
      </c>
      <c r="Q972" s="11"/>
      <c r="R972" s="11"/>
      <c r="S972" s="13" t="s">
        <v>22</v>
      </c>
      <c r="T972" s="11"/>
    </row>
    <row r="973" ht="15.75" customHeight="1">
      <c r="A973" s="6" t="str">
        <f>HYPERLINK("https://devrant.com/rants/2435385","2435385")</f>
        <v>2435385</v>
      </c>
      <c r="B973" s="7">
        <v>43908.25443287037</v>
      </c>
      <c r="C973" s="8">
        <v>14.0</v>
      </c>
      <c r="D973" s="8">
        <v>8.0</v>
      </c>
      <c r="E973" s="8" t="s">
        <v>20</v>
      </c>
      <c r="F973" s="8"/>
      <c r="G973" s="9" t="s">
        <v>2010</v>
      </c>
      <c r="H973" s="10" t="s">
        <v>25</v>
      </c>
      <c r="I973" s="10" t="s">
        <v>38</v>
      </c>
      <c r="J973" s="10" t="s">
        <v>2011</v>
      </c>
      <c r="K973" s="10" t="s">
        <v>1919</v>
      </c>
      <c r="L973" s="8"/>
      <c r="M973" s="8"/>
      <c r="N973" s="8"/>
      <c r="O973" s="10" t="s">
        <v>28</v>
      </c>
      <c r="P973" s="13" t="s">
        <v>40</v>
      </c>
      <c r="Q973" s="13" t="s">
        <v>41</v>
      </c>
      <c r="R973" s="11"/>
      <c r="S973" s="13" t="s">
        <v>22</v>
      </c>
      <c r="T973" s="11"/>
    </row>
    <row r="974" ht="15.75" customHeight="1">
      <c r="A974" s="6" t="str">
        <f>HYPERLINK("https://devrant.com/rants/2249073","2249073")</f>
        <v>2249073</v>
      </c>
      <c r="B974" s="7">
        <v>43719.22980324074</v>
      </c>
      <c r="C974" s="8">
        <v>14.0</v>
      </c>
      <c r="D974" s="8">
        <v>3.0</v>
      </c>
      <c r="E974" s="8" t="s">
        <v>2012</v>
      </c>
      <c r="F974" s="8"/>
      <c r="G974" s="9" t="s">
        <v>2013</v>
      </c>
      <c r="H974" s="10" t="s">
        <v>22</v>
      </c>
      <c r="I974" s="8"/>
      <c r="J974" s="8"/>
      <c r="K974" s="8"/>
      <c r="L974" s="8"/>
      <c r="M974" s="8"/>
      <c r="N974" s="8"/>
      <c r="O974" s="8"/>
      <c r="P974" s="11"/>
      <c r="Q974" s="11"/>
      <c r="R974" s="11"/>
      <c r="S974" s="11"/>
      <c r="T974" s="11"/>
    </row>
    <row r="975" ht="15.75" customHeight="1">
      <c r="A975" s="6" t="str">
        <f>HYPERLINK("https://devrant.com/rants/2408166","2408166")</f>
        <v>2408166</v>
      </c>
      <c r="B975" s="7">
        <v>43881.0934375</v>
      </c>
      <c r="C975" s="8">
        <v>14.0</v>
      </c>
      <c r="D975" s="8">
        <v>11.0</v>
      </c>
      <c r="E975" s="8" t="s">
        <v>2014</v>
      </c>
      <c r="F975" s="8"/>
      <c r="G975" s="9" t="s">
        <v>2015</v>
      </c>
      <c r="H975" s="10" t="s">
        <v>22</v>
      </c>
      <c r="I975" s="8"/>
      <c r="J975" s="8"/>
      <c r="K975" s="8"/>
      <c r="L975" s="8"/>
      <c r="M975" s="8"/>
      <c r="N975" s="8"/>
      <c r="O975" s="8"/>
      <c r="P975" s="11"/>
      <c r="Q975" s="11"/>
      <c r="R975" s="11"/>
      <c r="S975" s="11"/>
      <c r="T975" s="11"/>
    </row>
    <row r="976" ht="15.75" customHeight="1">
      <c r="A976" s="6" t="str">
        <f>HYPERLINK("https://devrant.com/rants/2446020","2446020")</f>
        <v>2446020</v>
      </c>
      <c r="B976" s="7">
        <v>43920.43710648148</v>
      </c>
      <c r="C976" s="8">
        <v>14.0</v>
      </c>
      <c r="D976" s="8">
        <v>8.0</v>
      </c>
      <c r="E976" s="8" t="s">
        <v>1168</v>
      </c>
      <c r="F976" s="8"/>
      <c r="G976" s="9" t="s">
        <v>1169</v>
      </c>
      <c r="H976" s="10" t="s">
        <v>25</v>
      </c>
      <c r="I976" s="10" t="s">
        <v>68</v>
      </c>
      <c r="J976" s="10" t="s">
        <v>38</v>
      </c>
      <c r="K976" s="10" t="s">
        <v>2016</v>
      </c>
      <c r="L976" s="10" t="s">
        <v>2017</v>
      </c>
      <c r="M976" s="8"/>
      <c r="N976" s="8"/>
      <c r="O976" s="10" t="s">
        <v>28</v>
      </c>
      <c r="P976" s="13" t="s">
        <v>41</v>
      </c>
      <c r="Q976" s="13" t="s">
        <v>40</v>
      </c>
      <c r="R976" s="11"/>
      <c r="S976" s="13" t="s">
        <v>22</v>
      </c>
      <c r="T976" s="11"/>
    </row>
    <row r="977" ht="15.75" customHeight="1">
      <c r="A977" s="6" t="str">
        <f>HYPERLINK("https://devrant.com/rants/2434866","2434866")</f>
        <v>2434866</v>
      </c>
      <c r="B977" s="7">
        <v>43907.75130787037</v>
      </c>
      <c r="C977" s="8">
        <v>13.0</v>
      </c>
      <c r="D977" s="8">
        <v>10.0</v>
      </c>
      <c r="E977" s="8" t="s">
        <v>646</v>
      </c>
      <c r="F977" s="8" t="s">
        <v>2018</v>
      </c>
      <c r="G977" s="9" t="s">
        <v>2019</v>
      </c>
      <c r="H977" s="10" t="s">
        <v>25</v>
      </c>
      <c r="I977" s="10" t="s">
        <v>38</v>
      </c>
      <c r="J977" s="10" t="s">
        <v>2011</v>
      </c>
      <c r="K977" s="10" t="s">
        <v>2020</v>
      </c>
      <c r="L977" s="8"/>
      <c r="M977" s="8"/>
      <c r="N977" s="8"/>
      <c r="O977" s="10" t="s">
        <v>60</v>
      </c>
      <c r="P977" s="13" t="s">
        <v>61</v>
      </c>
      <c r="Q977" s="11"/>
      <c r="R977" s="11"/>
      <c r="S977" s="13" t="s">
        <v>22</v>
      </c>
      <c r="T977" s="11"/>
    </row>
    <row r="978" ht="15.75" customHeight="1">
      <c r="A978" s="6" t="str">
        <f>HYPERLINK("https://devrant.com/rants/2442831","2442831")</f>
        <v>2442831</v>
      </c>
      <c r="B978" s="7">
        <v>43916.80653935186</v>
      </c>
      <c r="C978" s="8">
        <v>13.0</v>
      </c>
      <c r="D978" s="8">
        <v>7.0</v>
      </c>
      <c r="E978" s="8" t="s">
        <v>20</v>
      </c>
      <c r="F978" s="8"/>
      <c r="G978" s="9" t="s">
        <v>2021</v>
      </c>
      <c r="H978" s="10" t="s">
        <v>25</v>
      </c>
      <c r="I978" s="10" t="s">
        <v>984</v>
      </c>
      <c r="J978" s="10" t="s">
        <v>1784</v>
      </c>
      <c r="K978" s="8"/>
      <c r="L978" s="8"/>
      <c r="M978" s="8"/>
      <c r="N978" s="8"/>
      <c r="O978" s="10" t="s">
        <v>28</v>
      </c>
      <c r="P978" s="13" t="s">
        <v>29</v>
      </c>
      <c r="Q978" s="11"/>
      <c r="R978" s="11"/>
      <c r="S978" s="13" t="s">
        <v>22</v>
      </c>
      <c r="T978" s="11"/>
    </row>
    <row r="979" ht="15.75" customHeight="1">
      <c r="A979" s="6" t="str">
        <f>HYPERLINK("https://devrant.com/rants/2449692","2449692")</f>
        <v>2449692</v>
      </c>
      <c r="B979" s="7">
        <v>43923.78756944444</v>
      </c>
      <c r="C979" s="8">
        <v>13.0</v>
      </c>
      <c r="D979" s="8">
        <v>2.0</v>
      </c>
      <c r="E979" s="8" t="s">
        <v>750</v>
      </c>
      <c r="F979" s="8"/>
      <c r="G979" s="9" t="s">
        <v>751</v>
      </c>
      <c r="H979" s="10" t="s">
        <v>25</v>
      </c>
      <c r="I979" s="10" t="s">
        <v>1725</v>
      </c>
      <c r="J979" s="10" t="s">
        <v>134</v>
      </c>
      <c r="K979" s="8"/>
      <c r="L979" s="8"/>
      <c r="M979" s="8"/>
      <c r="N979" s="8"/>
      <c r="O979" s="10" t="s">
        <v>28</v>
      </c>
      <c r="P979" s="13" t="s">
        <v>29</v>
      </c>
      <c r="Q979" s="11"/>
      <c r="R979" s="11"/>
      <c r="S979" s="13" t="s">
        <v>22</v>
      </c>
      <c r="T979" s="11"/>
    </row>
    <row r="980" ht="15.75" customHeight="1">
      <c r="A980" s="6" t="str">
        <f>HYPERLINK("https://devrant.com/rants/2433049","2433049")</f>
        <v>2433049</v>
      </c>
      <c r="B980" s="7">
        <v>43906.24528935185</v>
      </c>
      <c r="C980" s="8">
        <v>12.0</v>
      </c>
      <c r="D980" s="8">
        <v>4.0</v>
      </c>
      <c r="E980" s="8" t="s">
        <v>2022</v>
      </c>
      <c r="F980" s="8" t="s">
        <v>2023</v>
      </c>
      <c r="G980" s="9" t="s">
        <v>2024</v>
      </c>
      <c r="H980" s="10" t="s">
        <v>25</v>
      </c>
      <c r="I980" s="10" t="s">
        <v>26</v>
      </c>
      <c r="J980" s="10" t="s">
        <v>38</v>
      </c>
      <c r="K980" s="10" t="s">
        <v>2025</v>
      </c>
      <c r="L980" s="8"/>
      <c r="M980" s="8"/>
      <c r="N980" s="8"/>
      <c r="O980" s="10" t="s">
        <v>28</v>
      </c>
      <c r="P980" s="13" t="s">
        <v>41</v>
      </c>
      <c r="Q980" s="11"/>
      <c r="R980" s="11"/>
      <c r="S980" s="13" t="s">
        <v>22</v>
      </c>
      <c r="T980" s="11"/>
    </row>
    <row r="981" ht="15.75" customHeight="1">
      <c r="A981" s="6" t="str">
        <f>HYPERLINK("https://devrant.com/rants/2000492","2000492")</f>
        <v>2000492</v>
      </c>
      <c r="B981" s="7">
        <v>43514.72452546296</v>
      </c>
      <c r="C981" s="8">
        <v>12.0</v>
      </c>
      <c r="D981" s="8">
        <v>2.0</v>
      </c>
      <c r="E981" s="8" t="s">
        <v>20</v>
      </c>
      <c r="F981" s="8"/>
      <c r="G981" s="9" t="s">
        <v>2026</v>
      </c>
      <c r="H981" s="10" t="s">
        <v>25</v>
      </c>
      <c r="I981" s="10" t="s">
        <v>38</v>
      </c>
      <c r="J981" s="10" t="s">
        <v>2027</v>
      </c>
      <c r="K981" s="8"/>
      <c r="L981" s="8"/>
      <c r="M981" s="8"/>
      <c r="N981" s="8"/>
      <c r="O981" s="10" t="s">
        <v>60</v>
      </c>
      <c r="P981" s="13" t="s">
        <v>61</v>
      </c>
      <c r="Q981" s="13" t="s">
        <v>47</v>
      </c>
      <c r="R981" s="11"/>
      <c r="S981" s="13" t="s">
        <v>22</v>
      </c>
      <c r="T981" s="11"/>
    </row>
    <row r="982" ht="15.75" customHeight="1">
      <c r="A982" s="6" t="str">
        <f>HYPERLINK("https://devrant.com/rants/2167495","2167495")</f>
        <v>2167495</v>
      </c>
      <c r="B982" s="7">
        <v>43650.37506944445</v>
      </c>
      <c r="C982" s="8">
        <v>11.0</v>
      </c>
      <c r="D982" s="8">
        <v>0.0</v>
      </c>
      <c r="E982" s="8" t="s">
        <v>20</v>
      </c>
      <c r="F982" s="8"/>
      <c r="G982" s="9" t="s">
        <v>2028</v>
      </c>
      <c r="H982" s="10" t="s">
        <v>22</v>
      </c>
      <c r="I982" s="8"/>
      <c r="J982" s="8"/>
      <c r="K982" s="8"/>
      <c r="L982" s="8"/>
      <c r="M982" s="8"/>
      <c r="N982" s="8"/>
      <c r="O982" s="8"/>
      <c r="P982" s="11"/>
      <c r="Q982" s="11"/>
      <c r="R982" s="11"/>
      <c r="S982" s="11"/>
      <c r="T982" s="11"/>
    </row>
    <row r="983" ht="15.75" customHeight="1">
      <c r="A983" s="6" t="str">
        <f>HYPERLINK("https://devrant.com/rants/2433553","2433553")</f>
        <v>2433553</v>
      </c>
      <c r="B983" s="7">
        <v>43906.72765046296</v>
      </c>
      <c r="C983" s="8">
        <v>11.0</v>
      </c>
      <c r="D983" s="8">
        <v>3.0</v>
      </c>
      <c r="E983" s="8" t="s">
        <v>2029</v>
      </c>
      <c r="F983" s="8"/>
      <c r="G983" s="9" t="s">
        <v>2030</v>
      </c>
      <c r="H983" s="10" t="s">
        <v>25</v>
      </c>
      <c r="I983" s="10" t="s">
        <v>38</v>
      </c>
      <c r="J983" s="10" t="s">
        <v>1987</v>
      </c>
      <c r="K983" s="8"/>
      <c r="L983" s="8"/>
      <c r="M983" s="8"/>
      <c r="N983" s="8"/>
      <c r="O983" s="10" t="s">
        <v>60</v>
      </c>
      <c r="P983" s="13" t="s">
        <v>61</v>
      </c>
      <c r="Q983" s="13" t="s">
        <v>47</v>
      </c>
      <c r="R983" s="11"/>
      <c r="S983" s="13" t="s">
        <v>22</v>
      </c>
      <c r="T983" s="11"/>
    </row>
    <row r="984" ht="15.75" customHeight="1">
      <c r="A984" s="6" t="str">
        <f>HYPERLINK("https://devrant.com/rants/2359752","2359752")</f>
        <v>2359752</v>
      </c>
      <c r="B984" s="7">
        <v>43833.58612268518</v>
      </c>
      <c r="C984" s="8">
        <v>11.0</v>
      </c>
      <c r="D984" s="8">
        <v>1.0</v>
      </c>
      <c r="E984" s="8" t="s">
        <v>2031</v>
      </c>
      <c r="F984" s="8"/>
      <c r="G984" s="9" t="s">
        <v>2032</v>
      </c>
      <c r="H984" s="10" t="s">
        <v>25</v>
      </c>
      <c r="I984" s="10" t="s">
        <v>38</v>
      </c>
      <c r="J984" s="10" t="s">
        <v>2033</v>
      </c>
      <c r="K984" s="10" t="s">
        <v>1990</v>
      </c>
      <c r="L984" s="8"/>
      <c r="M984" s="8"/>
      <c r="N984" s="8"/>
      <c r="O984" s="10" t="s">
        <v>28</v>
      </c>
      <c r="P984" s="13" t="s">
        <v>40</v>
      </c>
      <c r="Q984" s="13" t="s">
        <v>88</v>
      </c>
      <c r="R984" s="11"/>
      <c r="S984" s="13" t="s">
        <v>22</v>
      </c>
      <c r="T984" s="11"/>
    </row>
    <row r="985" ht="15.75" customHeight="1">
      <c r="A985" s="6" t="str">
        <f>HYPERLINK("https://devrant.com/rants/2449165","2449165")</f>
        <v>2449165</v>
      </c>
      <c r="B985" s="7">
        <v>43923.38270833333</v>
      </c>
      <c r="C985" s="8">
        <v>11.0</v>
      </c>
      <c r="D985" s="8">
        <v>16.0</v>
      </c>
      <c r="E985" s="8" t="s">
        <v>1832</v>
      </c>
      <c r="F985" s="8"/>
      <c r="G985" s="9" t="s">
        <v>1833</v>
      </c>
      <c r="H985" s="10" t="s">
        <v>25</v>
      </c>
      <c r="I985" s="10" t="s">
        <v>38</v>
      </c>
      <c r="J985" s="10" t="s">
        <v>64</v>
      </c>
      <c r="K985" s="10" t="s">
        <v>1820</v>
      </c>
      <c r="L985" s="8"/>
      <c r="M985" s="8"/>
      <c r="N985" s="8"/>
      <c r="O985" s="10" t="s">
        <v>28</v>
      </c>
      <c r="P985" s="13" t="s">
        <v>29</v>
      </c>
      <c r="Q985" s="13" t="s">
        <v>41</v>
      </c>
      <c r="R985" s="11"/>
      <c r="S985" s="13" t="s">
        <v>22</v>
      </c>
      <c r="T985" s="11"/>
    </row>
    <row r="986" ht="15.75" customHeight="1">
      <c r="A986" s="6" t="str">
        <f>HYPERLINK("https://devrant.com/rants/1076422","1076422")</f>
        <v>1076422</v>
      </c>
      <c r="B986" s="7">
        <v>43082.42837962963</v>
      </c>
      <c r="C986" s="8">
        <v>10.0</v>
      </c>
      <c r="D986" s="8">
        <v>0.0</v>
      </c>
      <c r="E986" s="8" t="s">
        <v>2034</v>
      </c>
      <c r="F986" s="8"/>
      <c r="G986" s="9" t="s">
        <v>2035</v>
      </c>
      <c r="H986" s="10" t="s">
        <v>25</v>
      </c>
      <c r="I986" s="10" t="s">
        <v>38</v>
      </c>
      <c r="J986" s="10" t="s">
        <v>264</v>
      </c>
      <c r="K986" s="10" t="s">
        <v>2036</v>
      </c>
      <c r="L986" s="8"/>
      <c r="M986" s="8"/>
      <c r="N986" s="8"/>
      <c r="O986" s="10" t="s">
        <v>28</v>
      </c>
      <c r="P986" s="13" t="s">
        <v>40</v>
      </c>
      <c r="Q986" s="11"/>
      <c r="R986" s="11"/>
      <c r="S986" s="13" t="s">
        <v>22</v>
      </c>
      <c r="T986" s="11"/>
    </row>
    <row r="987" ht="15.75" customHeight="1">
      <c r="A987" s="6" t="str">
        <f>HYPERLINK("https://devrant.com/rants/2059803","2059803")</f>
        <v>2059803</v>
      </c>
      <c r="B987" s="7">
        <v>43565.19744212963</v>
      </c>
      <c r="C987" s="8">
        <v>10.0</v>
      </c>
      <c r="D987" s="8">
        <v>2.0</v>
      </c>
      <c r="E987" s="8" t="s">
        <v>2037</v>
      </c>
      <c r="F987" s="8"/>
      <c r="G987" s="9" t="s">
        <v>2038</v>
      </c>
      <c r="H987" s="10" t="s">
        <v>22</v>
      </c>
      <c r="I987" s="8"/>
      <c r="J987" s="8"/>
      <c r="K987" s="8"/>
      <c r="L987" s="8"/>
      <c r="M987" s="8"/>
      <c r="N987" s="8"/>
      <c r="O987" s="8"/>
      <c r="P987" s="11"/>
      <c r="Q987" s="11"/>
      <c r="R987" s="11"/>
      <c r="S987" s="11"/>
      <c r="T987" s="11"/>
    </row>
    <row r="988" ht="15.75" customHeight="1">
      <c r="A988" s="6" t="str">
        <f>HYPERLINK("https://devrant.com/rants/290828","290828")</f>
        <v>290828</v>
      </c>
      <c r="B988" s="7">
        <v>42691.26980324074</v>
      </c>
      <c r="C988" s="8">
        <v>10.0</v>
      </c>
      <c r="D988" s="8">
        <v>0.0</v>
      </c>
      <c r="E988" s="8" t="s">
        <v>2039</v>
      </c>
      <c r="F988" s="8"/>
      <c r="G988" s="9" t="s">
        <v>2040</v>
      </c>
      <c r="H988" s="10" t="s">
        <v>22</v>
      </c>
      <c r="I988" s="8"/>
      <c r="J988" s="8"/>
      <c r="K988" s="8"/>
      <c r="L988" s="8"/>
      <c r="M988" s="8"/>
      <c r="N988" s="8"/>
      <c r="O988" s="8"/>
      <c r="P988" s="11"/>
      <c r="Q988" s="11"/>
      <c r="R988" s="11"/>
      <c r="S988" s="11"/>
      <c r="T988" s="11"/>
    </row>
    <row r="989" ht="15.75" customHeight="1">
      <c r="A989" s="6" t="str">
        <f>HYPERLINK("https://devrant.com/rants/2454279","2454279")</f>
        <v>2454279</v>
      </c>
      <c r="B989" s="7">
        <v>43928.64084490741</v>
      </c>
      <c r="C989" s="8">
        <v>10.0</v>
      </c>
      <c r="D989" s="8">
        <v>2.0</v>
      </c>
      <c r="E989" s="8" t="s">
        <v>2041</v>
      </c>
      <c r="F989" s="8"/>
      <c r="G989" s="9" t="s">
        <v>2042</v>
      </c>
      <c r="H989" s="10" t="s">
        <v>25</v>
      </c>
      <c r="I989" s="10" t="s">
        <v>38</v>
      </c>
      <c r="J989" s="10" t="s">
        <v>2043</v>
      </c>
      <c r="K989" s="10" t="s">
        <v>2044</v>
      </c>
      <c r="L989" s="10" t="s">
        <v>2045</v>
      </c>
      <c r="M989" s="8"/>
      <c r="N989" s="8"/>
      <c r="O989" s="10" t="s">
        <v>28</v>
      </c>
      <c r="P989" s="13" t="s">
        <v>41</v>
      </c>
      <c r="Q989" s="11"/>
      <c r="R989" s="11"/>
      <c r="S989" s="13" t="s">
        <v>22</v>
      </c>
      <c r="T989" s="11"/>
    </row>
    <row r="990" ht="15.75" customHeight="1">
      <c r="A990" s="6" t="str">
        <f>HYPERLINK("https://devrant.com/rants/1961075","1961075")</f>
        <v>1961075</v>
      </c>
      <c r="B990" s="7">
        <v>43481.03893518518</v>
      </c>
      <c r="C990" s="8">
        <v>9.0</v>
      </c>
      <c r="D990" s="8">
        <v>4.0</v>
      </c>
      <c r="E990" s="8" t="s">
        <v>2046</v>
      </c>
      <c r="F990" s="8"/>
      <c r="G990" s="9" t="s">
        <v>2047</v>
      </c>
      <c r="H990" s="10" t="s">
        <v>25</v>
      </c>
      <c r="I990" s="10" t="s">
        <v>38</v>
      </c>
      <c r="J990" s="10" t="s">
        <v>1804</v>
      </c>
      <c r="K990" s="8"/>
      <c r="L990" s="8"/>
      <c r="M990" s="8"/>
      <c r="N990" s="8"/>
      <c r="O990" s="10" t="s">
        <v>60</v>
      </c>
      <c r="P990" s="13" t="s">
        <v>61</v>
      </c>
      <c r="Q990" s="13" t="s">
        <v>47</v>
      </c>
      <c r="R990" s="11"/>
      <c r="S990" s="13" t="s">
        <v>22</v>
      </c>
      <c r="T990" s="11"/>
    </row>
    <row r="991" ht="15.75" customHeight="1">
      <c r="A991" s="6" t="str">
        <f>HYPERLINK("https://devrant.com/rants/2439827","2439827")</f>
        <v>2439827</v>
      </c>
      <c r="B991" s="7">
        <v>43913.49303240741</v>
      </c>
      <c r="C991" s="8">
        <v>9.0</v>
      </c>
      <c r="D991" s="8">
        <v>3.0</v>
      </c>
      <c r="E991" s="8" t="s">
        <v>20</v>
      </c>
      <c r="F991" s="8"/>
      <c r="G991" s="9" t="s">
        <v>2048</v>
      </c>
      <c r="H991" s="10" t="s">
        <v>25</v>
      </c>
      <c r="I991" s="10" t="s">
        <v>38</v>
      </c>
      <c r="J991" s="10" t="s">
        <v>2049</v>
      </c>
      <c r="K991" s="10" t="s">
        <v>2050</v>
      </c>
      <c r="L991" s="8"/>
      <c r="M991" s="8"/>
      <c r="N991" s="8"/>
      <c r="O991" s="10" t="s">
        <v>28</v>
      </c>
      <c r="P991" s="13" t="s">
        <v>41</v>
      </c>
      <c r="Q991" s="11"/>
      <c r="R991" s="11"/>
      <c r="S991" s="13" t="s">
        <v>22</v>
      </c>
      <c r="T991" s="11"/>
    </row>
    <row r="992" ht="15.75" customHeight="1">
      <c r="A992" s="6" t="str">
        <f>HYPERLINK("https://devrant.com/rants/2442688","2442688")</f>
        <v>2442688</v>
      </c>
      <c r="B992" s="7">
        <v>43916.65482638889</v>
      </c>
      <c r="C992" s="8">
        <v>9.0</v>
      </c>
      <c r="D992" s="8">
        <v>3.0</v>
      </c>
      <c r="E992" s="8" t="s">
        <v>20</v>
      </c>
      <c r="F992" s="8"/>
      <c r="G992" s="9" t="s">
        <v>2051</v>
      </c>
      <c r="H992" s="10" t="s">
        <v>25</v>
      </c>
      <c r="I992" s="10" t="s">
        <v>38</v>
      </c>
      <c r="J992" s="10" t="s">
        <v>2052</v>
      </c>
      <c r="K992" s="10" t="s">
        <v>2053</v>
      </c>
      <c r="L992" s="8"/>
      <c r="M992" s="8"/>
      <c r="N992" s="8"/>
      <c r="O992" s="10" t="s">
        <v>28</v>
      </c>
      <c r="P992" s="13" t="s">
        <v>41</v>
      </c>
      <c r="Q992" s="11"/>
      <c r="R992" s="11"/>
      <c r="S992" s="13" t="s">
        <v>22</v>
      </c>
      <c r="T992" s="11"/>
    </row>
    <row r="993" ht="15.75" customHeight="1">
      <c r="A993" s="6" t="str">
        <f>HYPERLINK("https://devrant.com/rants/2199080","2199080")</f>
        <v>2199080</v>
      </c>
      <c r="B993" s="7">
        <v>43674.62447916667</v>
      </c>
      <c r="C993" s="8">
        <v>8.0</v>
      </c>
      <c r="D993" s="8">
        <v>25.0</v>
      </c>
      <c r="E993" s="8" t="s">
        <v>2054</v>
      </c>
      <c r="F993" s="8"/>
      <c r="G993" s="9" t="s">
        <v>2055</v>
      </c>
      <c r="H993" s="10" t="s">
        <v>22</v>
      </c>
      <c r="I993" s="8"/>
      <c r="J993" s="8"/>
      <c r="K993" s="8"/>
      <c r="L993" s="8"/>
      <c r="M993" s="8"/>
      <c r="N993" s="8"/>
      <c r="O993" s="8"/>
      <c r="P993" s="11"/>
      <c r="Q993" s="11"/>
      <c r="R993" s="11"/>
      <c r="S993" s="11"/>
      <c r="T993" s="11"/>
    </row>
    <row r="994" ht="15.75" customHeight="1">
      <c r="A994" s="6" t="str">
        <f>HYPERLINK("https://devrant.com/rants/2437135","2437135")</f>
        <v>2437135</v>
      </c>
      <c r="B994" s="7">
        <v>43910.0511574074</v>
      </c>
      <c r="C994" s="8">
        <v>8.0</v>
      </c>
      <c r="D994" s="8">
        <v>5.0</v>
      </c>
      <c r="E994" s="8" t="s">
        <v>791</v>
      </c>
      <c r="F994" s="8"/>
      <c r="G994" s="9" t="s">
        <v>792</v>
      </c>
      <c r="H994" s="10" t="s">
        <v>25</v>
      </c>
      <c r="I994" s="10" t="s">
        <v>38</v>
      </c>
      <c r="J994" s="8"/>
      <c r="K994" s="8"/>
      <c r="L994" s="8"/>
      <c r="M994" s="8"/>
      <c r="N994" s="8"/>
      <c r="O994" s="10" t="s">
        <v>60</v>
      </c>
      <c r="P994" s="13" t="s">
        <v>61</v>
      </c>
      <c r="Q994" s="11"/>
      <c r="R994" s="11"/>
      <c r="S994" s="13" t="s">
        <v>22</v>
      </c>
      <c r="T994" s="11"/>
    </row>
    <row r="995" ht="15.75" customHeight="1">
      <c r="A995" s="6" t="str">
        <f>HYPERLINK("https://devrant.com/rants/1940048","1940048")</f>
        <v>1940048</v>
      </c>
      <c r="B995" s="7">
        <v>43463.315625</v>
      </c>
      <c r="C995" s="8">
        <v>8.0</v>
      </c>
      <c r="D995" s="8">
        <v>4.0</v>
      </c>
      <c r="E995" s="8" t="s">
        <v>2056</v>
      </c>
      <c r="F995" s="8"/>
      <c r="G995" s="9" t="s">
        <v>2057</v>
      </c>
      <c r="H995" s="10" t="s">
        <v>25</v>
      </c>
      <c r="I995" s="10" t="s">
        <v>38</v>
      </c>
      <c r="J995" s="10" t="s">
        <v>2058</v>
      </c>
      <c r="K995" s="8"/>
      <c r="L995" s="8"/>
      <c r="M995" s="8"/>
      <c r="N995" s="8"/>
      <c r="O995" s="10" t="s">
        <v>46</v>
      </c>
      <c r="P995" s="11"/>
      <c r="Q995" s="11"/>
      <c r="R995" s="11"/>
      <c r="S995" s="13" t="s">
        <v>22</v>
      </c>
      <c r="T995" s="11"/>
    </row>
    <row r="996" ht="15.75" customHeight="1">
      <c r="A996" s="6" t="str">
        <f>HYPERLINK("https://devrant.com/rants/2435436","2435436")</f>
        <v>2435436</v>
      </c>
      <c r="B996" s="7">
        <v>43908.32310185185</v>
      </c>
      <c r="C996" s="8">
        <v>8.0</v>
      </c>
      <c r="D996" s="8">
        <v>1.0</v>
      </c>
      <c r="E996" s="8" t="s">
        <v>646</v>
      </c>
      <c r="F996" s="8"/>
      <c r="G996" s="9" t="s">
        <v>2059</v>
      </c>
      <c r="H996" s="10" t="s">
        <v>25</v>
      </c>
      <c r="I996" s="10" t="s">
        <v>38</v>
      </c>
      <c r="J996" s="10" t="s">
        <v>2060</v>
      </c>
      <c r="K996" s="10" t="s">
        <v>2061</v>
      </c>
      <c r="L996" s="8"/>
      <c r="M996" s="8"/>
      <c r="N996" s="8"/>
      <c r="O996" s="10" t="s">
        <v>60</v>
      </c>
      <c r="P996" s="13" t="s">
        <v>61</v>
      </c>
      <c r="Q996" s="11"/>
      <c r="R996" s="11"/>
      <c r="S996" s="13" t="s">
        <v>22</v>
      </c>
      <c r="T996" s="11"/>
    </row>
    <row r="997" ht="15.75" customHeight="1">
      <c r="A997" s="6" t="str">
        <f>HYPERLINK("https://devrant.com/rants/2439180","2439180")</f>
        <v>2439180</v>
      </c>
      <c r="B997" s="7">
        <v>43912.60753472222</v>
      </c>
      <c r="C997" s="8">
        <v>8.0</v>
      </c>
      <c r="D997" s="8">
        <v>1.0</v>
      </c>
      <c r="E997" s="8" t="s">
        <v>2062</v>
      </c>
      <c r="F997" s="8" t="s">
        <v>2063</v>
      </c>
      <c r="G997" s="9" t="s">
        <v>2064</v>
      </c>
      <c r="H997" s="10" t="s">
        <v>25</v>
      </c>
      <c r="I997" s="10" t="s">
        <v>38</v>
      </c>
      <c r="J997" s="10" t="s">
        <v>2065</v>
      </c>
      <c r="K997" s="8"/>
      <c r="L997" s="8"/>
      <c r="M997" s="8"/>
      <c r="N997" s="8"/>
      <c r="O997" s="10" t="s">
        <v>60</v>
      </c>
      <c r="P997" s="13" t="s">
        <v>61</v>
      </c>
      <c r="Q997" s="11"/>
      <c r="R997" s="11"/>
      <c r="S997" s="13" t="s">
        <v>22</v>
      </c>
      <c r="T997" s="11"/>
    </row>
    <row r="998" ht="15.75" customHeight="1">
      <c r="A998" s="6" t="str">
        <f>HYPERLINK("https://devrant.com/rants/2445135","2445135")</f>
        <v>2445135</v>
      </c>
      <c r="B998" s="7">
        <v>43919.37585648148</v>
      </c>
      <c r="C998" s="8">
        <v>8.0</v>
      </c>
      <c r="D998" s="8">
        <v>5.0</v>
      </c>
      <c r="E998" s="8" t="s">
        <v>1236</v>
      </c>
      <c r="F998" s="8"/>
      <c r="G998" s="9" t="s">
        <v>1237</v>
      </c>
      <c r="H998" s="10" t="s">
        <v>25</v>
      </c>
      <c r="I998" s="10" t="s">
        <v>38</v>
      </c>
      <c r="J998" s="10" t="s">
        <v>2066</v>
      </c>
      <c r="K998" s="10" t="s">
        <v>2067</v>
      </c>
      <c r="L998" s="8"/>
      <c r="M998" s="8"/>
      <c r="N998" s="8"/>
      <c r="O998" s="10" t="s">
        <v>28</v>
      </c>
      <c r="P998" s="13" t="s">
        <v>88</v>
      </c>
      <c r="Q998" s="11"/>
      <c r="R998" s="11"/>
      <c r="S998" s="13" t="s">
        <v>22</v>
      </c>
      <c r="T998" s="11"/>
    </row>
    <row r="999" ht="15.75" customHeight="1">
      <c r="A999" s="6" t="str">
        <f>HYPERLINK("https://devrant.com/rants/1893793","1893793")</f>
        <v>1893793</v>
      </c>
      <c r="B999" s="7">
        <v>43430.4499074074</v>
      </c>
      <c r="C999" s="8">
        <v>8.0</v>
      </c>
      <c r="D999" s="8">
        <v>0.0</v>
      </c>
      <c r="E999" s="8" t="s">
        <v>2068</v>
      </c>
      <c r="F999" s="8"/>
      <c r="G999" s="9" t="s">
        <v>2069</v>
      </c>
      <c r="H999" s="10" t="s">
        <v>22</v>
      </c>
      <c r="I999" s="8"/>
      <c r="J999" s="8"/>
      <c r="K999" s="8"/>
      <c r="L999" s="8"/>
      <c r="M999" s="8"/>
      <c r="N999" s="8"/>
      <c r="O999" s="8"/>
      <c r="P999" s="11"/>
      <c r="Q999" s="11"/>
      <c r="R999" s="11"/>
      <c r="S999" s="11"/>
      <c r="T999" s="11"/>
    </row>
    <row r="1000" ht="15.75" customHeight="1">
      <c r="A1000" s="6" t="str">
        <f>HYPERLINK("https://devrant.com/rants/2168338","2168338")</f>
        <v>2168338</v>
      </c>
      <c r="B1000" s="7">
        <v>43650.96351851852</v>
      </c>
      <c r="C1000" s="8">
        <v>8.0</v>
      </c>
      <c r="D1000" s="8">
        <v>8.0</v>
      </c>
      <c r="E1000" s="8" t="s">
        <v>2070</v>
      </c>
      <c r="F1000" s="8"/>
      <c r="G1000" s="9" t="s">
        <v>2071</v>
      </c>
      <c r="H1000" s="10" t="s">
        <v>22</v>
      </c>
      <c r="I1000" s="8"/>
      <c r="J1000" s="8"/>
      <c r="K1000" s="8"/>
      <c r="L1000" s="8"/>
      <c r="M1000" s="8"/>
      <c r="N1000" s="8"/>
      <c r="O1000" s="8"/>
      <c r="P1000" s="11"/>
      <c r="Q1000" s="11"/>
      <c r="R1000" s="11"/>
      <c r="S1000" s="11"/>
      <c r="T1000" s="11"/>
    </row>
    <row r="1001" ht="15.75" customHeight="1">
      <c r="A1001" s="6" t="str">
        <f>HYPERLINK("https://devrant.com/rants/2148048","2148048")</f>
        <v>2148048</v>
      </c>
      <c r="B1001" s="7">
        <v>43635.11971064815</v>
      </c>
      <c r="C1001" s="8">
        <v>8.0</v>
      </c>
      <c r="D1001" s="8">
        <v>1.0</v>
      </c>
      <c r="E1001" s="8" t="s">
        <v>2072</v>
      </c>
      <c r="F1001" s="8"/>
      <c r="G1001" s="9" t="s">
        <v>2073</v>
      </c>
      <c r="H1001" s="10" t="s">
        <v>22</v>
      </c>
      <c r="I1001" s="8"/>
      <c r="J1001" s="8"/>
      <c r="K1001" s="8"/>
      <c r="L1001" s="8"/>
      <c r="M1001" s="8"/>
      <c r="N1001" s="8"/>
      <c r="O1001" s="8"/>
      <c r="P1001" s="11"/>
      <c r="Q1001" s="11"/>
      <c r="R1001" s="11"/>
      <c r="S1001" s="11"/>
      <c r="T1001" s="11"/>
    </row>
    <row r="1002" ht="15.75" customHeight="1">
      <c r="A1002" s="6" t="str">
        <f>HYPERLINK("https://devrant.com/rants/2426241","2426241")</f>
        <v>2426241</v>
      </c>
      <c r="B1002" s="7">
        <v>43898.41366898148</v>
      </c>
      <c r="C1002" s="8">
        <v>7.0</v>
      </c>
      <c r="D1002" s="8">
        <v>5.0</v>
      </c>
      <c r="E1002" s="8" t="s">
        <v>20</v>
      </c>
      <c r="F1002" s="8"/>
      <c r="G1002" s="9" t="s">
        <v>1852</v>
      </c>
      <c r="H1002" s="10" t="s">
        <v>22</v>
      </c>
      <c r="I1002" s="8"/>
      <c r="J1002" s="8"/>
      <c r="K1002" s="8"/>
      <c r="L1002" s="8"/>
      <c r="M1002" s="8"/>
      <c r="N1002" s="8"/>
      <c r="O1002" s="8"/>
      <c r="P1002" s="11"/>
      <c r="Q1002" s="11"/>
      <c r="R1002" s="11"/>
      <c r="S1002" s="11"/>
      <c r="T1002" s="11"/>
    </row>
    <row r="1003" ht="15.75" customHeight="1">
      <c r="A1003" s="6" t="str">
        <f>HYPERLINK("https://devrant.com/rants/1019134","1019134")</f>
        <v>1019134</v>
      </c>
      <c r="B1003" s="7">
        <v>43059.81061342593</v>
      </c>
      <c r="C1003" s="8">
        <v>7.0</v>
      </c>
      <c r="D1003" s="8">
        <v>5.0</v>
      </c>
      <c r="E1003" s="8" t="s">
        <v>2074</v>
      </c>
      <c r="F1003" s="8"/>
      <c r="G1003" s="9" t="s">
        <v>2075</v>
      </c>
      <c r="H1003" s="10" t="s">
        <v>22</v>
      </c>
      <c r="I1003" s="8"/>
      <c r="J1003" s="8"/>
      <c r="K1003" s="8"/>
      <c r="L1003" s="8"/>
      <c r="M1003" s="8"/>
      <c r="N1003" s="8"/>
      <c r="O1003" s="8"/>
      <c r="P1003" s="11"/>
      <c r="Q1003" s="11"/>
      <c r="R1003" s="11"/>
      <c r="S1003" s="11"/>
      <c r="T1003" s="11"/>
    </row>
    <row r="1004" ht="15.75" customHeight="1">
      <c r="A1004" s="6" t="str">
        <f>HYPERLINK("https://devrant.com/rants/2036391","2036391")</f>
        <v>2036391</v>
      </c>
      <c r="B1004" s="7">
        <v>43545.77444444445</v>
      </c>
      <c r="C1004" s="8">
        <v>7.0</v>
      </c>
      <c r="D1004" s="8">
        <v>2.0</v>
      </c>
      <c r="E1004" s="8" t="s">
        <v>2076</v>
      </c>
      <c r="F1004" s="8"/>
      <c r="G1004" s="9" t="s">
        <v>2077</v>
      </c>
      <c r="H1004" s="10" t="s">
        <v>22</v>
      </c>
      <c r="I1004" s="8"/>
      <c r="J1004" s="8"/>
      <c r="K1004" s="8"/>
      <c r="L1004" s="8"/>
      <c r="M1004" s="8"/>
      <c r="N1004" s="8"/>
      <c r="O1004" s="8"/>
      <c r="P1004" s="11"/>
      <c r="Q1004" s="11"/>
      <c r="R1004" s="11"/>
      <c r="S1004" s="11"/>
      <c r="T1004" s="11"/>
    </row>
    <row r="1005" ht="15.75" customHeight="1">
      <c r="A1005" s="6" t="str">
        <f>HYPERLINK("https://devrant.com/rants/2441476","2441476")</f>
        <v>2441476</v>
      </c>
      <c r="B1005" s="7">
        <v>43915.34679398148</v>
      </c>
      <c r="C1005" s="8">
        <v>7.0</v>
      </c>
      <c r="D1005" s="8">
        <v>1.0</v>
      </c>
      <c r="E1005" s="8" t="s">
        <v>1251</v>
      </c>
      <c r="F1005" s="8"/>
      <c r="G1005" s="9" t="s">
        <v>1252</v>
      </c>
      <c r="H1005" s="10" t="s">
        <v>25</v>
      </c>
      <c r="I1005" s="10" t="s">
        <v>1253</v>
      </c>
      <c r="J1005" s="10" t="s">
        <v>68</v>
      </c>
      <c r="K1005" s="8"/>
      <c r="L1005" s="8"/>
      <c r="M1005" s="8"/>
      <c r="N1005" s="8"/>
      <c r="O1005" s="10" t="s">
        <v>60</v>
      </c>
      <c r="P1005" s="13" t="s">
        <v>61</v>
      </c>
      <c r="Q1005" s="11"/>
      <c r="R1005" s="11"/>
      <c r="S1005" s="13" t="s">
        <v>22</v>
      </c>
      <c r="T1005" s="11"/>
    </row>
    <row r="1006" ht="15.75" customHeight="1">
      <c r="A1006" s="6" t="str">
        <f>HYPERLINK("https://devrant.com/rants/2439192","2439192")</f>
        <v>2439192</v>
      </c>
      <c r="B1006" s="7">
        <v>43912.61887731482</v>
      </c>
      <c r="C1006" s="8">
        <v>7.0</v>
      </c>
      <c r="D1006" s="8">
        <v>4.0</v>
      </c>
      <c r="E1006" s="8" t="s">
        <v>2078</v>
      </c>
      <c r="F1006" s="8"/>
      <c r="G1006" s="9" t="s">
        <v>2079</v>
      </c>
      <c r="H1006" s="10" t="s">
        <v>25</v>
      </c>
      <c r="I1006" s="10" t="s">
        <v>38</v>
      </c>
      <c r="J1006" s="10" t="s">
        <v>2080</v>
      </c>
      <c r="K1006" s="10" t="s">
        <v>2011</v>
      </c>
      <c r="L1006" s="8"/>
      <c r="M1006" s="8"/>
      <c r="N1006" s="8"/>
      <c r="O1006" s="10" t="s">
        <v>28</v>
      </c>
      <c r="P1006" s="13" t="s">
        <v>41</v>
      </c>
      <c r="Q1006" s="11"/>
      <c r="R1006" s="11"/>
      <c r="S1006" s="13" t="s">
        <v>22</v>
      </c>
      <c r="T1006" s="11"/>
    </row>
    <row r="1007" ht="15.75" customHeight="1">
      <c r="A1007" s="6" t="str">
        <f>HYPERLINK("https://devrant.com/rants/2430509","2430509")</f>
        <v>2430509</v>
      </c>
      <c r="B1007" s="7">
        <v>43903.32763888889</v>
      </c>
      <c r="C1007" s="8">
        <v>7.0</v>
      </c>
      <c r="D1007" s="8">
        <v>6.0</v>
      </c>
      <c r="E1007" s="8" t="s">
        <v>138</v>
      </c>
      <c r="F1007" s="8"/>
      <c r="G1007" s="9" t="s">
        <v>1647</v>
      </c>
      <c r="H1007" s="10" t="s">
        <v>25</v>
      </c>
      <c r="I1007" s="10" t="s">
        <v>38</v>
      </c>
      <c r="J1007" s="10" t="s">
        <v>64</v>
      </c>
      <c r="K1007" s="8"/>
      <c r="L1007" s="8"/>
      <c r="M1007" s="8"/>
      <c r="N1007" s="8"/>
      <c r="O1007" s="10" t="s">
        <v>60</v>
      </c>
      <c r="P1007" s="13" t="s">
        <v>61</v>
      </c>
      <c r="Q1007" s="11"/>
      <c r="R1007" s="11"/>
      <c r="S1007" s="13" t="s">
        <v>22</v>
      </c>
      <c r="T1007" s="11"/>
    </row>
    <row r="1008" ht="15.75" customHeight="1">
      <c r="A1008" s="6" t="str">
        <f>HYPERLINK("https://devrant.com/rants/2394475","2394475")</f>
        <v>2394475</v>
      </c>
      <c r="B1008" s="7">
        <v>43867.41668981482</v>
      </c>
      <c r="C1008" s="8">
        <v>7.0</v>
      </c>
      <c r="D1008" s="8">
        <v>8.0</v>
      </c>
      <c r="E1008" s="8" t="s">
        <v>20</v>
      </c>
      <c r="F1008" s="8"/>
      <c r="G1008" s="9" t="s">
        <v>2081</v>
      </c>
      <c r="H1008" s="10" t="s">
        <v>22</v>
      </c>
      <c r="I1008" s="8"/>
      <c r="J1008" s="8"/>
      <c r="K1008" s="8"/>
      <c r="L1008" s="8"/>
      <c r="M1008" s="8"/>
      <c r="N1008" s="8"/>
      <c r="O1008" s="8"/>
      <c r="P1008" s="11"/>
      <c r="Q1008" s="11"/>
      <c r="R1008" s="11"/>
      <c r="S1008" s="11"/>
      <c r="T1008" s="11"/>
    </row>
    <row r="1009" ht="15.75" customHeight="1">
      <c r="A1009" s="6" t="str">
        <f>HYPERLINK("https://devrant.com/rants/2453281","2453281")</f>
        <v>2453281</v>
      </c>
      <c r="B1009" s="7">
        <v>43927.57640046296</v>
      </c>
      <c r="C1009" s="8">
        <v>7.0</v>
      </c>
      <c r="D1009" s="8">
        <v>2.0</v>
      </c>
      <c r="E1009" s="8" t="s">
        <v>2082</v>
      </c>
      <c r="F1009" s="8" t="s">
        <v>2083</v>
      </c>
      <c r="G1009" s="9" t="s">
        <v>2084</v>
      </c>
      <c r="H1009" s="10" t="s">
        <v>25</v>
      </c>
      <c r="I1009" s="10" t="s">
        <v>26</v>
      </c>
      <c r="J1009" s="10" t="s">
        <v>699</v>
      </c>
      <c r="K1009" s="8"/>
      <c r="L1009" s="8"/>
      <c r="M1009" s="8"/>
      <c r="N1009" s="8"/>
      <c r="O1009" s="10" t="s">
        <v>60</v>
      </c>
      <c r="P1009" s="13" t="s">
        <v>61</v>
      </c>
      <c r="Q1009" s="11"/>
      <c r="R1009" s="11"/>
      <c r="S1009" s="13" t="s">
        <v>22</v>
      </c>
      <c r="T1009" s="11"/>
    </row>
    <row r="1010" ht="15.75" customHeight="1">
      <c r="A1010" s="6" t="str">
        <f>HYPERLINK("https://devrant.com/rants/2448996","2448996")</f>
        <v>2448996</v>
      </c>
      <c r="B1010" s="7">
        <v>43923.26484953704</v>
      </c>
      <c r="C1010" s="8">
        <v>6.0</v>
      </c>
      <c r="D1010" s="8">
        <v>2.0</v>
      </c>
      <c r="E1010" s="8" t="s">
        <v>247</v>
      </c>
      <c r="F1010" s="8"/>
      <c r="G1010" s="9" t="s">
        <v>248</v>
      </c>
      <c r="H1010" s="10" t="s">
        <v>22</v>
      </c>
      <c r="I1010" s="8"/>
      <c r="J1010" s="8"/>
      <c r="K1010" s="8"/>
      <c r="L1010" s="8"/>
      <c r="M1010" s="8"/>
      <c r="N1010" s="8"/>
      <c r="O1010" s="8"/>
      <c r="P1010" s="11"/>
      <c r="Q1010" s="11"/>
      <c r="R1010" s="11"/>
      <c r="S1010" s="11"/>
      <c r="T1010" s="11"/>
    </row>
    <row r="1011" ht="15.75" customHeight="1">
      <c r="A1011" s="6" t="str">
        <f>HYPERLINK("https://devrant.com/rants/1043659","1043659")</f>
        <v>1043659</v>
      </c>
      <c r="B1011" s="7">
        <v>43069.2709837963</v>
      </c>
      <c r="C1011" s="8">
        <v>6.0</v>
      </c>
      <c r="D1011" s="8">
        <v>1.0</v>
      </c>
      <c r="E1011" s="8" t="s">
        <v>2085</v>
      </c>
      <c r="F1011" s="8"/>
      <c r="G1011" s="9" t="s">
        <v>2086</v>
      </c>
      <c r="H1011" s="10" t="s">
        <v>22</v>
      </c>
      <c r="I1011" s="8"/>
      <c r="J1011" s="8"/>
      <c r="K1011" s="8"/>
      <c r="L1011" s="8"/>
      <c r="M1011" s="8"/>
      <c r="N1011" s="8"/>
      <c r="O1011" s="8"/>
      <c r="P1011" s="11"/>
      <c r="Q1011" s="11"/>
      <c r="R1011" s="11"/>
      <c r="S1011" s="11"/>
      <c r="T1011" s="11"/>
    </row>
    <row r="1012" ht="15.75" customHeight="1">
      <c r="A1012" s="6" t="str">
        <f>HYPERLINK("https://devrant.com/rants/975002","975002")</f>
        <v>975002</v>
      </c>
      <c r="B1012" s="7">
        <v>43043.86387731481</v>
      </c>
      <c r="C1012" s="8">
        <v>6.0</v>
      </c>
      <c r="D1012" s="8">
        <v>1.0</v>
      </c>
      <c r="E1012" s="8" t="s">
        <v>2087</v>
      </c>
      <c r="F1012" s="8"/>
      <c r="G1012" s="9" t="s">
        <v>2088</v>
      </c>
      <c r="H1012" s="10" t="s">
        <v>22</v>
      </c>
      <c r="I1012" s="8"/>
      <c r="J1012" s="8"/>
      <c r="K1012" s="8"/>
      <c r="L1012" s="8"/>
      <c r="M1012" s="8"/>
      <c r="N1012" s="8"/>
      <c r="O1012" s="8"/>
      <c r="P1012" s="11"/>
      <c r="Q1012" s="11"/>
      <c r="R1012" s="11"/>
      <c r="S1012" s="11"/>
      <c r="T1012" s="11"/>
    </row>
    <row r="1013" ht="15.75" customHeight="1">
      <c r="A1013" s="6" t="str">
        <f>HYPERLINK("https://devrant.com/rants/2231812","2231812")</f>
        <v>2231812</v>
      </c>
      <c r="B1013" s="7">
        <v>43703.20267361111</v>
      </c>
      <c r="C1013" s="8">
        <v>6.0</v>
      </c>
      <c r="D1013" s="8">
        <v>0.0</v>
      </c>
      <c r="E1013" s="8" t="s">
        <v>1957</v>
      </c>
      <c r="F1013" s="8"/>
      <c r="G1013" s="9" t="s">
        <v>2089</v>
      </c>
      <c r="H1013" s="10" t="s">
        <v>22</v>
      </c>
      <c r="I1013" s="8"/>
      <c r="J1013" s="8"/>
      <c r="K1013" s="8"/>
      <c r="L1013" s="8"/>
      <c r="M1013" s="8"/>
      <c r="N1013" s="8"/>
      <c r="O1013" s="8"/>
      <c r="P1013" s="11"/>
      <c r="Q1013" s="11"/>
      <c r="R1013" s="11"/>
      <c r="S1013" s="11"/>
      <c r="T1013" s="11"/>
    </row>
    <row r="1014" ht="15.75" customHeight="1">
      <c r="A1014" s="6" t="str">
        <f>HYPERLINK("https://devrant.com/rants/2451333","2451333")</f>
        <v>2451333</v>
      </c>
      <c r="B1014" s="7">
        <v>43925.4002662037</v>
      </c>
      <c r="C1014" s="8">
        <v>6.0</v>
      </c>
      <c r="D1014" s="8">
        <v>12.0</v>
      </c>
      <c r="E1014" s="8" t="s">
        <v>816</v>
      </c>
      <c r="F1014" s="8"/>
      <c r="G1014" s="9" t="s">
        <v>817</v>
      </c>
      <c r="H1014" s="10" t="s">
        <v>25</v>
      </c>
      <c r="I1014" s="10" t="s">
        <v>38</v>
      </c>
      <c r="J1014" s="10" t="s">
        <v>2090</v>
      </c>
      <c r="K1014" s="8"/>
      <c r="L1014" s="8"/>
      <c r="M1014" s="8"/>
      <c r="N1014" s="8"/>
      <c r="O1014" s="10" t="s">
        <v>28</v>
      </c>
      <c r="P1014" s="13" t="s">
        <v>88</v>
      </c>
      <c r="Q1014" s="11"/>
      <c r="R1014" s="11"/>
      <c r="S1014" s="13" t="s">
        <v>22</v>
      </c>
      <c r="T1014" s="11"/>
    </row>
    <row r="1015" ht="15.75" customHeight="1">
      <c r="A1015" s="6" t="str">
        <f>HYPERLINK("https://devrant.com/rants/1070781","1070781")</f>
        <v>1070781</v>
      </c>
      <c r="B1015" s="7">
        <v>43080.33101851852</v>
      </c>
      <c r="C1015" s="8">
        <v>6.0</v>
      </c>
      <c r="D1015" s="8">
        <v>0.0</v>
      </c>
      <c r="E1015" s="8" t="s">
        <v>2091</v>
      </c>
      <c r="F1015" s="8"/>
      <c r="G1015" s="9" t="s">
        <v>2092</v>
      </c>
      <c r="H1015" s="10" t="s">
        <v>22</v>
      </c>
      <c r="I1015" s="8"/>
      <c r="J1015" s="8"/>
      <c r="K1015" s="8"/>
      <c r="L1015" s="8"/>
      <c r="M1015" s="8"/>
      <c r="N1015" s="8"/>
      <c r="O1015" s="8"/>
      <c r="P1015" s="11"/>
      <c r="Q1015" s="11"/>
      <c r="R1015" s="11"/>
      <c r="S1015" s="11"/>
      <c r="T1015" s="11"/>
    </row>
    <row r="1016" ht="15.75" customHeight="1">
      <c r="A1016" s="6" t="str">
        <f>HYPERLINK("https://devrant.com/rants/2428740","2428740")</f>
        <v>2428740</v>
      </c>
      <c r="B1016" s="7">
        <v>43901.4383912037</v>
      </c>
      <c r="C1016" s="8">
        <v>6.0</v>
      </c>
      <c r="D1016" s="8">
        <v>19.0</v>
      </c>
      <c r="E1016" s="8" t="s">
        <v>35</v>
      </c>
      <c r="F1016" s="8"/>
      <c r="G1016" s="9" t="s">
        <v>2093</v>
      </c>
      <c r="H1016" s="10" t="s">
        <v>22</v>
      </c>
      <c r="I1016" s="8"/>
      <c r="J1016" s="8"/>
      <c r="K1016" s="8"/>
      <c r="L1016" s="8"/>
      <c r="M1016" s="8"/>
      <c r="N1016" s="8"/>
      <c r="O1016" s="8"/>
      <c r="P1016" s="11"/>
      <c r="Q1016" s="11"/>
      <c r="R1016" s="11"/>
      <c r="S1016" s="11"/>
      <c r="T1016" s="11"/>
    </row>
    <row r="1017" ht="15.75" customHeight="1">
      <c r="A1017" s="6" t="str">
        <f>HYPERLINK("https://devrant.com/rants/966380","966380")</f>
        <v>966380</v>
      </c>
      <c r="B1017" s="7">
        <v>43040.73802083333</v>
      </c>
      <c r="C1017" s="8">
        <v>6.0</v>
      </c>
      <c r="D1017" s="8">
        <v>0.0</v>
      </c>
      <c r="E1017" s="8" t="s">
        <v>1861</v>
      </c>
      <c r="F1017" s="8"/>
      <c r="G1017" s="9" t="s">
        <v>1862</v>
      </c>
      <c r="H1017" s="10" t="s">
        <v>22</v>
      </c>
      <c r="I1017" s="8"/>
      <c r="J1017" s="8"/>
      <c r="K1017" s="8"/>
      <c r="L1017" s="8"/>
      <c r="M1017" s="8"/>
      <c r="N1017" s="8"/>
      <c r="O1017" s="8"/>
      <c r="P1017" s="11"/>
      <c r="Q1017" s="11"/>
      <c r="R1017" s="11"/>
      <c r="S1017" s="11"/>
      <c r="T1017" s="11"/>
    </row>
    <row r="1018" ht="15.75" customHeight="1">
      <c r="A1018" s="6" t="str">
        <f>HYPERLINK("https://devrant.com/rants/2443352","2443352")</f>
        <v>2443352</v>
      </c>
      <c r="B1018" s="7">
        <v>43917.36528935185</v>
      </c>
      <c r="C1018" s="8">
        <v>6.0</v>
      </c>
      <c r="D1018" s="8">
        <v>1.0</v>
      </c>
      <c r="E1018" s="8" t="s">
        <v>1868</v>
      </c>
      <c r="F1018" s="8"/>
      <c r="G1018" s="9" t="s">
        <v>1869</v>
      </c>
      <c r="H1018" s="10" t="s">
        <v>25</v>
      </c>
      <c r="I1018" s="10" t="s">
        <v>38</v>
      </c>
      <c r="J1018" s="10" t="s">
        <v>1870</v>
      </c>
      <c r="K1018" s="10" t="s">
        <v>2011</v>
      </c>
      <c r="L1018" s="8"/>
      <c r="M1018" s="8"/>
      <c r="N1018" s="8"/>
      <c r="O1018" s="10" t="s">
        <v>28</v>
      </c>
      <c r="P1018" s="13" t="s">
        <v>88</v>
      </c>
      <c r="Q1018" s="11"/>
      <c r="R1018" s="11"/>
      <c r="S1018" s="13" t="s">
        <v>22</v>
      </c>
      <c r="T1018" s="11"/>
    </row>
    <row r="1019" ht="15.75" customHeight="1">
      <c r="A1019" s="6" t="str">
        <f>HYPERLINK("https://devrant.com/rants/2429568","2429568")</f>
        <v>2429568</v>
      </c>
      <c r="B1019" s="7">
        <v>43902.25170138889</v>
      </c>
      <c r="C1019" s="8">
        <v>6.0</v>
      </c>
      <c r="D1019" s="8">
        <v>0.0</v>
      </c>
      <c r="E1019" s="8" t="s">
        <v>138</v>
      </c>
      <c r="F1019" s="8"/>
      <c r="G1019" s="9" t="s">
        <v>1657</v>
      </c>
      <c r="H1019" s="10" t="s">
        <v>25</v>
      </c>
      <c r="I1019" s="10" t="s">
        <v>38</v>
      </c>
      <c r="J1019" s="10" t="s">
        <v>2094</v>
      </c>
      <c r="K1019" s="8"/>
      <c r="L1019" s="8"/>
      <c r="M1019" s="8"/>
      <c r="N1019" s="8"/>
      <c r="O1019" s="10" t="s">
        <v>46</v>
      </c>
      <c r="P1019" s="11"/>
      <c r="Q1019" s="11"/>
      <c r="R1019" s="11"/>
      <c r="S1019" s="13" t="s">
        <v>22</v>
      </c>
      <c r="T1019" s="11"/>
    </row>
    <row r="1020" ht="15.75" customHeight="1">
      <c r="A1020" s="6" t="str">
        <f>HYPERLINK("https://devrant.com/rants/2436886","2436886")</f>
        <v>2436886</v>
      </c>
      <c r="B1020" s="7">
        <v>43909.7841550926</v>
      </c>
      <c r="C1020" s="8">
        <v>5.0</v>
      </c>
      <c r="D1020" s="8">
        <v>2.0</v>
      </c>
      <c r="E1020" s="8" t="s">
        <v>1105</v>
      </c>
      <c r="F1020" s="8" t="s">
        <v>1106</v>
      </c>
      <c r="G1020" s="9" t="s">
        <v>1107</v>
      </c>
      <c r="H1020" s="10" t="s">
        <v>25</v>
      </c>
      <c r="I1020" s="10" t="s">
        <v>38</v>
      </c>
      <c r="J1020" s="10" t="s">
        <v>2095</v>
      </c>
      <c r="K1020" s="10" t="s">
        <v>1125</v>
      </c>
      <c r="L1020" s="8"/>
      <c r="M1020" s="8"/>
      <c r="N1020" s="8"/>
      <c r="O1020" s="10" t="s">
        <v>46</v>
      </c>
      <c r="P1020" s="11"/>
      <c r="Q1020" s="11"/>
      <c r="R1020" s="11"/>
      <c r="S1020" s="13" t="s">
        <v>22</v>
      </c>
      <c r="T1020" s="11"/>
    </row>
    <row r="1021" ht="15.75" customHeight="1">
      <c r="A1021" s="6" t="str">
        <f>HYPERLINK("https://devrant.com/rants/355720","355720")</f>
        <v>355720</v>
      </c>
      <c r="B1021" s="7">
        <v>42731.44017361111</v>
      </c>
      <c r="C1021" s="8">
        <v>5.0</v>
      </c>
      <c r="D1021" s="8">
        <v>3.0</v>
      </c>
      <c r="E1021" s="8" t="s">
        <v>2096</v>
      </c>
      <c r="F1021" s="8"/>
      <c r="G1021" s="9" t="s">
        <v>2097</v>
      </c>
      <c r="H1021" s="10" t="s">
        <v>22</v>
      </c>
      <c r="I1021" s="8"/>
      <c r="J1021" s="8"/>
      <c r="K1021" s="8"/>
      <c r="L1021" s="8"/>
      <c r="M1021" s="8"/>
      <c r="N1021" s="8"/>
      <c r="O1021" s="8"/>
      <c r="P1021" s="11"/>
      <c r="Q1021" s="11"/>
      <c r="R1021" s="11"/>
      <c r="S1021" s="11"/>
      <c r="T1021" s="11"/>
    </row>
    <row r="1022" ht="15.75" customHeight="1">
      <c r="A1022" s="6" t="str">
        <f>HYPERLINK("https://devrant.com/rants/1964465","1964465")</f>
        <v>1964465</v>
      </c>
      <c r="B1022" s="7">
        <v>43483.61440972222</v>
      </c>
      <c r="C1022" s="8">
        <v>5.0</v>
      </c>
      <c r="D1022" s="8">
        <v>2.0</v>
      </c>
      <c r="E1022" s="8" t="s">
        <v>2098</v>
      </c>
      <c r="F1022" s="8"/>
      <c r="G1022" s="9" t="s">
        <v>2099</v>
      </c>
      <c r="H1022" s="10" t="s">
        <v>22</v>
      </c>
      <c r="I1022" s="8"/>
      <c r="J1022" s="8"/>
      <c r="K1022" s="8"/>
      <c r="L1022" s="8"/>
      <c r="M1022" s="8"/>
      <c r="N1022" s="8"/>
      <c r="O1022" s="8"/>
      <c r="P1022" s="11"/>
      <c r="Q1022" s="11"/>
      <c r="R1022" s="11"/>
      <c r="S1022" s="11"/>
      <c r="T1022" s="11"/>
    </row>
    <row r="1023" ht="15.75" customHeight="1">
      <c r="A1023" s="6" t="str">
        <f>HYPERLINK("https://devrant.com/rants/304675","304675")</f>
        <v>304675</v>
      </c>
      <c r="B1023" s="7">
        <v>42699.46945601852</v>
      </c>
      <c r="C1023" s="8">
        <v>5.0</v>
      </c>
      <c r="D1023" s="8">
        <v>1.0</v>
      </c>
      <c r="E1023" s="8" t="s">
        <v>1879</v>
      </c>
      <c r="F1023" s="8"/>
      <c r="G1023" s="9" t="s">
        <v>1880</v>
      </c>
      <c r="H1023" s="10" t="s">
        <v>22</v>
      </c>
      <c r="I1023" s="8"/>
      <c r="J1023" s="8"/>
      <c r="K1023" s="8"/>
      <c r="L1023" s="8"/>
      <c r="M1023" s="8"/>
      <c r="N1023" s="8"/>
      <c r="O1023" s="8"/>
      <c r="P1023" s="11"/>
      <c r="Q1023" s="11"/>
      <c r="R1023" s="11"/>
      <c r="S1023" s="11"/>
      <c r="T1023" s="11"/>
    </row>
    <row r="1024" ht="15.75" customHeight="1">
      <c r="A1024" s="6" t="str">
        <f>HYPERLINK("https://devrant.com/rants/2430571","2430571")</f>
        <v>2430571</v>
      </c>
      <c r="B1024" s="7">
        <v>43903.36314814815</v>
      </c>
      <c r="C1024" s="8">
        <v>5.0</v>
      </c>
      <c r="D1024" s="8">
        <v>1.0</v>
      </c>
      <c r="E1024" s="8" t="s">
        <v>138</v>
      </c>
      <c r="F1024" s="8"/>
      <c r="G1024" s="9" t="s">
        <v>1665</v>
      </c>
      <c r="H1024" s="10" t="s">
        <v>25</v>
      </c>
      <c r="I1024" s="10" t="s">
        <v>1725</v>
      </c>
      <c r="J1024" s="10" t="s">
        <v>2100</v>
      </c>
      <c r="K1024" s="10" t="s">
        <v>2101</v>
      </c>
      <c r="L1024" s="8"/>
      <c r="M1024" s="8"/>
      <c r="N1024" s="8"/>
      <c r="O1024" s="10" t="s">
        <v>60</v>
      </c>
      <c r="P1024" s="13" t="s">
        <v>61</v>
      </c>
      <c r="Q1024" s="11"/>
      <c r="R1024" s="11"/>
      <c r="S1024" s="13" t="s">
        <v>22</v>
      </c>
      <c r="T1024" s="11"/>
    </row>
    <row r="1025" ht="15.75" customHeight="1">
      <c r="A1025" s="6" t="str">
        <f>HYPERLINK("https://devrant.com/rants/1074210","1074210")</f>
        <v>1074210</v>
      </c>
      <c r="B1025" s="7">
        <v>43081.5818287037</v>
      </c>
      <c r="C1025" s="8">
        <v>5.0</v>
      </c>
      <c r="D1025" s="8">
        <v>1.0</v>
      </c>
      <c r="E1025" s="8" t="s">
        <v>20</v>
      </c>
      <c r="F1025" s="8"/>
      <c r="G1025" s="9" t="s">
        <v>2102</v>
      </c>
      <c r="H1025" s="10" t="s">
        <v>22</v>
      </c>
      <c r="I1025" s="8"/>
      <c r="J1025" s="8"/>
      <c r="K1025" s="8"/>
      <c r="L1025" s="8"/>
      <c r="M1025" s="8"/>
      <c r="N1025" s="8"/>
      <c r="O1025" s="8"/>
      <c r="P1025" s="11"/>
      <c r="Q1025" s="11"/>
      <c r="R1025" s="11"/>
      <c r="S1025" s="11"/>
      <c r="T1025" s="11"/>
    </row>
    <row r="1026" ht="15.75" customHeight="1">
      <c r="A1026" s="6" t="str">
        <f>HYPERLINK("https://devrant.com/rants/2434109","2434109")</f>
        <v>2434109</v>
      </c>
      <c r="B1026" s="7">
        <v>43907.2628587963</v>
      </c>
      <c r="C1026" s="8">
        <v>5.0</v>
      </c>
      <c r="D1026" s="8">
        <v>0.0</v>
      </c>
      <c r="E1026" s="8" t="s">
        <v>592</v>
      </c>
      <c r="F1026" s="8"/>
      <c r="G1026" s="9" t="s">
        <v>593</v>
      </c>
      <c r="H1026" s="10" t="s">
        <v>25</v>
      </c>
      <c r="I1026" s="10" t="s">
        <v>1725</v>
      </c>
      <c r="J1026" s="10" t="s">
        <v>155</v>
      </c>
      <c r="K1026" s="8"/>
      <c r="L1026" s="8"/>
      <c r="M1026" s="8"/>
      <c r="N1026" s="8"/>
      <c r="O1026" s="10" t="s">
        <v>60</v>
      </c>
      <c r="P1026" s="13" t="s">
        <v>61</v>
      </c>
      <c r="Q1026" s="11"/>
      <c r="R1026" s="11"/>
      <c r="S1026" s="13" t="s">
        <v>22</v>
      </c>
      <c r="T1026" s="11"/>
    </row>
    <row r="1027" ht="15.75" customHeight="1">
      <c r="A1027" s="6" t="str">
        <f>HYPERLINK("https://devrant.com/rants/1025201","1025201")</f>
        <v>1025201</v>
      </c>
      <c r="B1027" s="7">
        <v>43062.20690972222</v>
      </c>
      <c r="C1027" s="8">
        <v>5.0</v>
      </c>
      <c r="D1027" s="8">
        <v>0.0</v>
      </c>
      <c r="E1027" s="8" t="s">
        <v>2103</v>
      </c>
      <c r="F1027" s="8"/>
      <c r="G1027" s="9" t="s">
        <v>2104</v>
      </c>
      <c r="H1027" s="10" t="s">
        <v>22</v>
      </c>
      <c r="I1027" s="8"/>
      <c r="J1027" s="8"/>
      <c r="K1027" s="8"/>
      <c r="L1027" s="8"/>
      <c r="M1027" s="8"/>
      <c r="N1027" s="8"/>
      <c r="O1027" s="8"/>
      <c r="P1027" s="11"/>
      <c r="Q1027" s="11"/>
      <c r="R1027" s="11"/>
      <c r="S1027" s="11"/>
      <c r="T1027" s="11"/>
    </row>
    <row r="1028" ht="15.75" customHeight="1">
      <c r="A1028" s="6" t="str">
        <f>HYPERLINK("https://devrant.com/rants/2453802","2453802")</f>
        <v>2453802</v>
      </c>
      <c r="B1028" s="7">
        <v>43928.1525462963</v>
      </c>
      <c r="C1028" s="8">
        <v>5.0</v>
      </c>
      <c r="D1028" s="8">
        <v>7.0</v>
      </c>
      <c r="E1028" s="8" t="s">
        <v>1873</v>
      </c>
      <c r="F1028" s="8"/>
      <c r="G1028" s="9" t="s">
        <v>1874</v>
      </c>
      <c r="H1028" s="10" t="s">
        <v>25</v>
      </c>
      <c r="I1028" s="10" t="s">
        <v>38</v>
      </c>
      <c r="J1028" s="10" t="s">
        <v>1919</v>
      </c>
      <c r="K1028" s="10" t="s">
        <v>1870</v>
      </c>
      <c r="L1028" s="10" t="s">
        <v>2105</v>
      </c>
      <c r="M1028" s="10" t="s">
        <v>2106</v>
      </c>
      <c r="N1028" s="8"/>
      <c r="O1028" s="10" t="s">
        <v>28</v>
      </c>
      <c r="P1028" s="13" t="s">
        <v>41</v>
      </c>
      <c r="Q1028" s="13" t="s">
        <v>88</v>
      </c>
      <c r="R1028" s="11"/>
      <c r="S1028" s="13" t="s">
        <v>22</v>
      </c>
      <c r="T1028" s="11"/>
    </row>
    <row r="1029" ht="15.75" customHeight="1">
      <c r="A1029" s="6" t="str">
        <f>HYPERLINK("https://devrant.com/rants/2427093","2427093")</f>
        <v>2427093</v>
      </c>
      <c r="B1029" s="7">
        <v>43899.57137731482</v>
      </c>
      <c r="C1029" s="8">
        <v>5.0</v>
      </c>
      <c r="D1029" s="8">
        <v>5.0</v>
      </c>
      <c r="E1029" s="8" t="s">
        <v>138</v>
      </c>
      <c r="F1029" s="8"/>
      <c r="G1029" s="9" t="s">
        <v>1256</v>
      </c>
      <c r="H1029" s="10" t="s">
        <v>25</v>
      </c>
      <c r="I1029" s="10" t="s">
        <v>38</v>
      </c>
      <c r="J1029" s="10" t="s">
        <v>164</v>
      </c>
      <c r="K1029" s="10" t="s">
        <v>2107</v>
      </c>
      <c r="L1029" s="10" t="s">
        <v>192</v>
      </c>
      <c r="M1029" s="8"/>
      <c r="N1029" s="8"/>
      <c r="O1029" s="10" t="s">
        <v>28</v>
      </c>
      <c r="P1029" s="13" t="s">
        <v>41</v>
      </c>
      <c r="Q1029" s="13" t="s">
        <v>29</v>
      </c>
      <c r="R1029" s="11"/>
      <c r="S1029" s="13" t="s">
        <v>22</v>
      </c>
      <c r="T1029" s="11"/>
    </row>
    <row r="1030" ht="15.75" customHeight="1">
      <c r="A1030" s="6" t="str">
        <f>HYPERLINK("https://devrant.com/rants/2356239","2356239")</f>
        <v>2356239</v>
      </c>
      <c r="B1030" s="7">
        <v>43829.19936342593</v>
      </c>
      <c r="C1030" s="8">
        <v>5.0</v>
      </c>
      <c r="D1030" s="8">
        <v>0.0</v>
      </c>
      <c r="E1030" s="8" t="s">
        <v>2108</v>
      </c>
      <c r="F1030" s="8"/>
      <c r="G1030" s="9" t="s">
        <v>2109</v>
      </c>
      <c r="H1030" s="10" t="s">
        <v>25</v>
      </c>
      <c r="I1030" s="10" t="s">
        <v>38</v>
      </c>
      <c r="J1030" s="10" t="s">
        <v>876</v>
      </c>
      <c r="K1030" s="10" t="s">
        <v>2110</v>
      </c>
      <c r="L1030" s="10" t="s">
        <v>2111</v>
      </c>
      <c r="M1030" s="10" t="s">
        <v>2112</v>
      </c>
      <c r="N1030" s="10" t="s">
        <v>2113</v>
      </c>
      <c r="O1030" s="10" t="s">
        <v>60</v>
      </c>
      <c r="P1030" s="13" t="s">
        <v>61</v>
      </c>
      <c r="Q1030" s="11"/>
      <c r="R1030" s="11"/>
      <c r="S1030" s="13" t="s">
        <v>22</v>
      </c>
      <c r="T1030" s="11"/>
    </row>
    <row r="1031" ht="15.75" customHeight="1">
      <c r="A1031" s="6" t="str">
        <f>HYPERLINK("https://devrant.com/rants/2433180","2433180")</f>
        <v>2433180</v>
      </c>
      <c r="B1031" s="7">
        <v>43906.38493055556</v>
      </c>
      <c r="C1031" s="8">
        <v>4.0</v>
      </c>
      <c r="D1031" s="8">
        <v>2.0</v>
      </c>
      <c r="E1031" s="8" t="s">
        <v>646</v>
      </c>
      <c r="F1031" s="8"/>
      <c r="G1031" s="9" t="s">
        <v>2114</v>
      </c>
      <c r="H1031" s="10" t="s">
        <v>25</v>
      </c>
      <c r="I1031" s="10" t="s">
        <v>38</v>
      </c>
      <c r="J1031" s="10"/>
      <c r="K1031" s="8"/>
      <c r="L1031" s="8"/>
      <c r="M1031" s="8"/>
      <c r="N1031" s="8"/>
      <c r="O1031" s="10" t="s">
        <v>60</v>
      </c>
      <c r="P1031" s="13" t="s">
        <v>61</v>
      </c>
      <c r="Q1031" s="11"/>
      <c r="R1031" s="11"/>
      <c r="S1031" s="13" t="s">
        <v>25</v>
      </c>
      <c r="T1031" s="11"/>
    </row>
    <row r="1032" ht="15.75" customHeight="1">
      <c r="A1032" s="6" t="str">
        <f>HYPERLINK("https://devrant.com/rants/2104697","2104697")</f>
        <v>2104697</v>
      </c>
      <c r="B1032" s="7">
        <v>43601.57700231481</v>
      </c>
      <c r="C1032" s="8">
        <v>4.0</v>
      </c>
      <c r="D1032" s="8">
        <v>1.0</v>
      </c>
      <c r="E1032" s="8" t="s">
        <v>2115</v>
      </c>
      <c r="F1032" s="8"/>
      <c r="G1032" s="9" t="s">
        <v>2116</v>
      </c>
      <c r="H1032" s="10" t="s">
        <v>22</v>
      </c>
      <c r="I1032" s="8"/>
      <c r="J1032" s="8"/>
      <c r="K1032" s="8"/>
      <c r="L1032" s="8"/>
      <c r="M1032" s="8"/>
      <c r="N1032" s="8"/>
      <c r="O1032" s="8"/>
      <c r="P1032" s="11"/>
      <c r="Q1032" s="11"/>
      <c r="R1032" s="11"/>
      <c r="S1032" s="11"/>
      <c r="T1032" s="11"/>
    </row>
    <row r="1033" ht="15.75" customHeight="1">
      <c r="A1033" s="6" t="str">
        <f>HYPERLINK("https://devrant.com/rants/2027337","2027337")</f>
        <v>2027337</v>
      </c>
      <c r="B1033" s="7">
        <v>43538.42576388889</v>
      </c>
      <c r="C1033" s="8">
        <v>4.0</v>
      </c>
      <c r="D1033" s="8">
        <v>6.0</v>
      </c>
      <c r="E1033" s="8" t="s">
        <v>2117</v>
      </c>
      <c r="F1033" s="8"/>
      <c r="G1033" s="9" t="s">
        <v>2118</v>
      </c>
      <c r="H1033" s="10" t="s">
        <v>22</v>
      </c>
      <c r="I1033" s="8"/>
      <c r="J1033" s="8"/>
      <c r="K1033" s="8"/>
      <c r="L1033" s="8"/>
      <c r="M1033" s="8"/>
      <c r="N1033" s="8"/>
      <c r="O1033" s="8"/>
      <c r="P1033" s="11"/>
      <c r="Q1033" s="11"/>
      <c r="R1033" s="11"/>
      <c r="S1033" s="11"/>
      <c r="T1033" s="11"/>
    </row>
    <row r="1034" ht="15.75" customHeight="1">
      <c r="A1034" s="6" t="str">
        <f>HYPERLINK("https://devrant.com/rants/2426905","2426905")</f>
        <v>2426905</v>
      </c>
      <c r="B1034" s="7">
        <v>43899.37634259259</v>
      </c>
      <c r="C1034" s="8">
        <v>4.0</v>
      </c>
      <c r="D1034" s="8">
        <v>0.0</v>
      </c>
      <c r="E1034" s="8" t="s">
        <v>138</v>
      </c>
      <c r="F1034" s="8"/>
      <c r="G1034" s="9" t="s">
        <v>1687</v>
      </c>
      <c r="H1034" s="10" t="s">
        <v>25</v>
      </c>
      <c r="I1034" s="10" t="s">
        <v>38</v>
      </c>
      <c r="J1034" s="10" t="s">
        <v>2119</v>
      </c>
      <c r="K1034" s="10" t="s">
        <v>1668</v>
      </c>
      <c r="L1034" s="8"/>
      <c r="M1034" s="8"/>
      <c r="N1034" s="8"/>
      <c r="O1034" s="10" t="s">
        <v>60</v>
      </c>
      <c r="P1034" s="13" t="s">
        <v>61</v>
      </c>
      <c r="Q1034" s="11"/>
      <c r="R1034" s="11"/>
      <c r="S1034" s="13" t="s">
        <v>22</v>
      </c>
      <c r="T1034" s="11"/>
    </row>
    <row r="1035" ht="15.75" customHeight="1">
      <c r="A1035" s="6" t="str">
        <f>HYPERLINK("https://devrant.com/rants/2431002","2431002")</f>
        <v>2431002</v>
      </c>
      <c r="B1035" s="7">
        <v>43903.65788194445</v>
      </c>
      <c r="C1035" s="8">
        <v>4.0</v>
      </c>
      <c r="D1035" s="8">
        <v>0.0</v>
      </c>
      <c r="E1035" s="8" t="s">
        <v>138</v>
      </c>
      <c r="F1035" s="8"/>
      <c r="G1035" s="9" t="s">
        <v>1675</v>
      </c>
      <c r="H1035" s="10" t="s">
        <v>25</v>
      </c>
      <c r="I1035" s="10" t="s">
        <v>38</v>
      </c>
      <c r="J1035" s="10" t="s">
        <v>2120</v>
      </c>
      <c r="K1035" s="10" t="s">
        <v>2121</v>
      </c>
      <c r="L1035" s="8"/>
      <c r="M1035" s="8"/>
      <c r="N1035" s="8"/>
      <c r="O1035" s="10" t="s">
        <v>60</v>
      </c>
      <c r="P1035" s="13" t="s">
        <v>61</v>
      </c>
      <c r="Q1035" s="11"/>
      <c r="R1035" s="11"/>
      <c r="S1035" s="13" t="s">
        <v>22</v>
      </c>
      <c r="T1035" s="11"/>
    </row>
    <row r="1036" ht="15.75" customHeight="1">
      <c r="A1036" s="6" t="str">
        <f>HYPERLINK("https://devrant.com/rants/2172916","2172916")</f>
        <v>2172916</v>
      </c>
      <c r="B1036" s="7">
        <v>43654.52289351852</v>
      </c>
      <c r="C1036" s="8">
        <v>4.0</v>
      </c>
      <c r="D1036" s="8">
        <v>1.0</v>
      </c>
      <c r="E1036" s="8" t="s">
        <v>1480</v>
      </c>
      <c r="F1036" s="8"/>
      <c r="G1036" s="9" t="s">
        <v>2122</v>
      </c>
      <c r="H1036" s="10" t="s">
        <v>22</v>
      </c>
      <c r="I1036" s="8"/>
      <c r="J1036" s="8"/>
      <c r="K1036" s="8"/>
      <c r="L1036" s="8"/>
      <c r="M1036" s="8"/>
      <c r="N1036" s="8"/>
      <c r="O1036" s="8"/>
      <c r="P1036" s="11"/>
      <c r="Q1036" s="11"/>
      <c r="R1036" s="11"/>
      <c r="S1036" s="11"/>
      <c r="T1036" s="11"/>
    </row>
    <row r="1037" ht="15.75" customHeight="1">
      <c r="A1037" s="6" t="str">
        <f>HYPERLINK("https://devrant.com/rants/2434362","2434362")</f>
        <v>2434362</v>
      </c>
      <c r="B1037" s="7">
        <v>43907.40824074074</v>
      </c>
      <c r="C1037" s="8">
        <v>3.0</v>
      </c>
      <c r="D1037" s="8">
        <v>0.0</v>
      </c>
      <c r="E1037" s="8" t="s">
        <v>2123</v>
      </c>
      <c r="F1037" s="8"/>
      <c r="G1037" s="9" t="s">
        <v>2124</v>
      </c>
      <c r="H1037" s="10" t="s">
        <v>25</v>
      </c>
      <c r="I1037" s="10" t="s">
        <v>38</v>
      </c>
      <c r="J1037" s="10" t="s">
        <v>2125</v>
      </c>
      <c r="K1037" s="10" t="s">
        <v>2126</v>
      </c>
      <c r="L1037" s="8"/>
      <c r="M1037" s="8"/>
      <c r="N1037" s="8"/>
      <c r="O1037" s="10" t="s">
        <v>60</v>
      </c>
      <c r="P1037" s="13" t="s">
        <v>61</v>
      </c>
      <c r="Q1037" s="11"/>
      <c r="R1037" s="11"/>
      <c r="S1037" s="13" t="s">
        <v>22</v>
      </c>
      <c r="T1037" s="11"/>
    </row>
    <row r="1038" ht="15.75" customHeight="1">
      <c r="A1038" s="6" t="str">
        <f>HYPERLINK("https://devrant.com/rants/1963956","1963956")</f>
        <v>1963956</v>
      </c>
      <c r="B1038" s="7">
        <v>43483.34114583334</v>
      </c>
      <c r="C1038" s="8">
        <v>3.0</v>
      </c>
      <c r="D1038" s="8">
        <v>3.0</v>
      </c>
      <c r="E1038" s="8" t="s">
        <v>2127</v>
      </c>
      <c r="F1038" s="8"/>
      <c r="G1038" s="9" t="s">
        <v>2128</v>
      </c>
      <c r="H1038" s="10" t="s">
        <v>22</v>
      </c>
      <c r="I1038" s="8"/>
      <c r="J1038" s="8"/>
      <c r="K1038" s="8"/>
      <c r="L1038" s="8"/>
      <c r="M1038" s="8"/>
      <c r="N1038" s="8"/>
      <c r="O1038" s="8"/>
      <c r="P1038" s="11"/>
      <c r="Q1038" s="11"/>
      <c r="R1038" s="11"/>
      <c r="S1038" s="11"/>
      <c r="T1038" s="11"/>
    </row>
    <row r="1039" ht="15.75" customHeight="1">
      <c r="A1039" s="6" t="str">
        <f>HYPERLINK("https://devrant.com/rants/2433316","2433316")</f>
        <v>2433316</v>
      </c>
      <c r="B1039" s="7">
        <v>43906.50289351852</v>
      </c>
      <c r="C1039" s="8">
        <v>3.0</v>
      </c>
      <c r="D1039" s="8">
        <v>5.0</v>
      </c>
      <c r="E1039" s="8" t="s">
        <v>1572</v>
      </c>
      <c r="F1039" s="8"/>
      <c r="G1039" s="9" t="s">
        <v>1573</v>
      </c>
      <c r="H1039" s="10" t="s">
        <v>25</v>
      </c>
      <c r="I1039" s="10" t="s">
        <v>1725</v>
      </c>
      <c r="J1039" s="10" t="s">
        <v>2129</v>
      </c>
      <c r="K1039" s="8"/>
      <c r="L1039" s="8"/>
      <c r="M1039" s="8"/>
      <c r="N1039" s="8"/>
      <c r="O1039" s="10" t="s">
        <v>60</v>
      </c>
      <c r="P1039" s="13" t="s">
        <v>61</v>
      </c>
      <c r="Q1039" s="11"/>
      <c r="R1039" s="11"/>
      <c r="S1039" s="13" t="s">
        <v>22</v>
      </c>
      <c r="T1039" s="11"/>
    </row>
    <row r="1040" ht="15.75" customHeight="1">
      <c r="A1040" s="6" t="str">
        <f>HYPERLINK("https://devrant.com/rants/986217","986217")</f>
        <v>986217</v>
      </c>
      <c r="B1040" s="7">
        <v>43048.12145833333</v>
      </c>
      <c r="C1040" s="8">
        <v>3.0</v>
      </c>
      <c r="D1040" s="8">
        <v>1.0</v>
      </c>
      <c r="E1040" s="8" t="s">
        <v>2130</v>
      </c>
      <c r="F1040" s="8"/>
      <c r="G1040" s="9" t="s">
        <v>2131</v>
      </c>
      <c r="H1040" s="10" t="s">
        <v>22</v>
      </c>
      <c r="I1040" s="8"/>
      <c r="J1040" s="8"/>
      <c r="K1040" s="8"/>
      <c r="L1040" s="8"/>
      <c r="M1040" s="8"/>
      <c r="N1040" s="8"/>
      <c r="O1040" s="8"/>
      <c r="P1040" s="11"/>
      <c r="Q1040" s="11"/>
      <c r="R1040" s="11"/>
      <c r="S1040" s="11"/>
      <c r="T1040" s="11"/>
    </row>
    <row r="1041" ht="15.75" customHeight="1">
      <c r="A1041" s="6" t="str">
        <f>HYPERLINK("https://devrant.com/rants/2440810","2440810")</f>
        <v>2440810</v>
      </c>
      <c r="B1041" s="7">
        <v>43914.5283449074</v>
      </c>
      <c r="C1041" s="8">
        <v>2.0</v>
      </c>
      <c r="D1041" s="8">
        <v>15.0</v>
      </c>
      <c r="E1041" s="8" t="s">
        <v>1914</v>
      </c>
      <c r="F1041" s="8"/>
      <c r="G1041" s="9" t="s">
        <v>1915</v>
      </c>
      <c r="H1041" s="10" t="s">
        <v>25</v>
      </c>
      <c r="I1041" s="10" t="s">
        <v>38</v>
      </c>
      <c r="J1041" s="10" t="s">
        <v>1916</v>
      </c>
      <c r="K1041" s="8"/>
      <c r="L1041" s="8"/>
      <c r="M1041" s="8"/>
      <c r="N1041" s="8"/>
      <c r="O1041" s="10" t="s">
        <v>46</v>
      </c>
      <c r="P1041" s="11"/>
      <c r="Q1041" s="11"/>
      <c r="R1041" s="11"/>
      <c r="S1041" s="13" t="s">
        <v>22</v>
      </c>
      <c r="T1041" s="11"/>
    </row>
    <row r="1042" ht="15.75" customHeight="1">
      <c r="A1042" s="6" t="str">
        <f>HYPERLINK("https://devrant.com/rants/2265667","2265667")</f>
        <v>2265667</v>
      </c>
      <c r="B1042" s="7">
        <v>43736.24850694444</v>
      </c>
      <c r="C1042" s="8">
        <v>2.0</v>
      </c>
      <c r="D1042" s="8">
        <v>5.0</v>
      </c>
      <c r="E1042" s="8" t="s">
        <v>2132</v>
      </c>
      <c r="F1042" s="8"/>
      <c r="G1042" s="9" t="s">
        <v>2133</v>
      </c>
      <c r="H1042" s="10" t="s">
        <v>22</v>
      </c>
      <c r="I1042" s="8"/>
      <c r="J1042" s="8"/>
      <c r="K1042" s="8"/>
      <c r="L1042" s="8"/>
      <c r="M1042" s="8"/>
      <c r="N1042" s="8"/>
      <c r="O1042" s="8"/>
      <c r="P1042" s="11"/>
      <c r="Q1042" s="11"/>
      <c r="R1042" s="11"/>
      <c r="S1042" s="11"/>
      <c r="T1042" s="11"/>
    </row>
    <row r="1043" ht="15.75" customHeight="1">
      <c r="A1043" s="6" t="str">
        <f>HYPERLINK("https://devrant.com/rants/2432007","2432007")</f>
        <v>2432007</v>
      </c>
      <c r="B1043" s="7">
        <v>43905.08247685185</v>
      </c>
      <c r="C1043" s="8">
        <v>2.0</v>
      </c>
      <c r="D1043" s="8">
        <v>6.0</v>
      </c>
      <c r="E1043" s="8" t="s">
        <v>1722</v>
      </c>
      <c r="F1043" s="8"/>
      <c r="G1043" s="9" t="s">
        <v>1723</v>
      </c>
      <c r="H1043" s="10" t="s">
        <v>25</v>
      </c>
      <c r="I1043" s="10" t="s">
        <v>38</v>
      </c>
      <c r="J1043" s="10" t="s">
        <v>1909</v>
      </c>
      <c r="K1043" s="10" t="s">
        <v>2134</v>
      </c>
      <c r="L1043" s="8"/>
      <c r="M1043" s="8"/>
      <c r="N1043" s="8"/>
      <c r="O1043" s="10" t="s">
        <v>60</v>
      </c>
      <c r="P1043" s="13" t="s">
        <v>61</v>
      </c>
      <c r="Q1043" s="11"/>
      <c r="R1043" s="11"/>
      <c r="S1043" s="13" t="s">
        <v>22</v>
      </c>
      <c r="T1043" s="11"/>
    </row>
    <row r="1044" ht="15.75" customHeight="1">
      <c r="A1044" s="6" t="str">
        <f>HYPERLINK("https://devrant.com/rants/2427751","2427751")</f>
        <v>2427751</v>
      </c>
      <c r="B1044" s="7">
        <v>43900.43892361111</v>
      </c>
      <c r="C1044" s="8">
        <v>2.0</v>
      </c>
      <c r="D1044" s="8">
        <v>0.0</v>
      </c>
      <c r="E1044" s="8" t="s">
        <v>660</v>
      </c>
      <c r="F1044" s="8"/>
      <c r="G1044" s="9" t="s">
        <v>661</v>
      </c>
      <c r="H1044" s="10" t="s">
        <v>25</v>
      </c>
      <c r="I1044" s="10" t="s">
        <v>1870</v>
      </c>
      <c r="J1044" s="10" t="s">
        <v>38</v>
      </c>
      <c r="K1044" s="10" t="s">
        <v>2011</v>
      </c>
      <c r="L1044" s="8"/>
      <c r="M1044" s="8"/>
      <c r="N1044" s="8"/>
      <c r="O1044" s="10" t="s">
        <v>60</v>
      </c>
      <c r="P1044" s="13" t="s">
        <v>61</v>
      </c>
      <c r="Q1044" s="11"/>
      <c r="R1044" s="11"/>
      <c r="S1044" s="13" t="s">
        <v>22</v>
      </c>
      <c r="T1044" s="11"/>
    </row>
    <row r="1045" ht="15.75" customHeight="1">
      <c r="A1045" s="6" t="str">
        <f>HYPERLINK("https://devrant.com/rants/2145949","2145949")</f>
        <v>2145949</v>
      </c>
      <c r="B1045" s="7">
        <v>43633.37945601852</v>
      </c>
      <c r="C1045" s="8">
        <v>2.0</v>
      </c>
      <c r="D1045" s="8">
        <v>0.0</v>
      </c>
      <c r="E1045" s="8" t="s">
        <v>2135</v>
      </c>
      <c r="F1045" s="8"/>
      <c r="G1045" s="9" t="s">
        <v>2136</v>
      </c>
      <c r="H1045" s="10" t="s">
        <v>22</v>
      </c>
      <c r="I1045" s="8"/>
      <c r="J1045" s="8"/>
      <c r="K1045" s="8"/>
      <c r="L1045" s="8"/>
      <c r="M1045" s="8"/>
      <c r="N1045" s="8"/>
      <c r="O1045" s="8"/>
      <c r="P1045" s="11"/>
      <c r="Q1045" s="11"/>
      <c r="R1045" s="11"/>
      <c r="S1045" s="11"/>
      <c r="T1045" s="11"/>
    </row>
    <row r="1046" ht="15.75" customHeight="1">
      <c r="A1046" s="6" t="str">
        <f>HYPERLINK("https://devrant.com/rants/2034035","2034035")</f>
        <v>2034035</v>
      </c>
      <c r="B1046" s="7">
        <v>43544.09185185185</v>
      </c>
      <c r="C1046" s="8">
        <v>2.0</v>
      </c>
      <c r="D1046" s="8">
        <v>3.0</v>
      </c>
      <c r="E1046" s="8" t="s">
        <v>2137</v>
      </c>
      <c r="F1046" s="8"/>
      <c r="G1046" s="9" t="s">
        <v>2138</v>
      </c>
      <c r="H1046" s="10" t="s">
        <v>22</v>
      </c>
      <c r="I1046" s="8"/>
      <c r="J1046" s="8"/>
      <c r="K1046" s="8"/>
      <c r="L1046" s="8"/>
      <c r="M1046" s="8"/>
      <c r="N1046" s="8"/>
      <c r="O1046" s="8"/>
      <c r="P1046" s="11"/>
      <c r="Q1046" s="11"/>
      <c r="R1046" s="11"/>
      <c r="S1046" s="11"/>
      <c r="T1046" s="11"/>
    </row>
    <row r="1047" ht="15.75" customHeight="1">
      <c r="A1047" s="6" t="str">
        <f>HYPERLINK("https://devrant.com/rants/2430113","2430113")</f>
        <v>2430113</v>
      </c>
      <c r="B1047" s="7">
        <v>43902.74353009259</v>
      </c>
      <c r="C1047" s="8">
        <v>2.0</v>
      </c>
      <c r="D1047" s="8">
        <v>12.0</v>
      </c>
      <c r="E1047" s="8" t="s">
        <v>317</v>
      </c>
      <c r="F1047" s="8"/>
      <c r="G1047" s="9" t="s">
        <v>2139</v>
      </c>
      <c r="H1047" s="10" t="s">
        <v>25</v>
      </c>
      <c r="I1047" s="10" t="s">
        <v>38</v>
      </c>
      <c r="J1047" s="10" t="s">
        <v>699</v>
      </c>
      <c r="K1047" s="10" t="s">
        <v>2140</v>
      </c>
      <c r="L1047" s="10" t="s">
        <v>2141</v>
      </c>
      <c r="M1047" s="8"/>
      <c r="N1047" s="8"/>
      <c r="O1047" s="10" t="s">
        <v>60</v>
      </c>
      <c r="P1047" s="13" t="s">
        <v>61</v>
      </c>
      <c r="Q1047" s="11"/>
      <c r="R1047" s="11"/>
      <c r="S1047" s="13" t="s">
        <v>22</v>
      </c>
      <c r="T1047" s="11"/>
    </row>
    <row r="1048" ht="15.75" customHeight="1">
      <c r="A1048" s="6" t="str">
        <f>HYPERLINK("https://devrant.com/rants/2440927","2440927")</f>
        <v>2440927</v>
      </c>
      <c r="B1048" s="7">
        <v>43914.65782407407</v>
      </c>
      <c r="C1048" s="8">
        <v>2.0</v>
      </c>
      <c r="D1048" s="8">
        <v>4.0</v>
      </c>
      <c r="E1048" s="8" t="s">
        <v>317</v>
      </c>
      <c r="F1048" s="8"/>
      <c r="G1048" s="9" t="s">
        <v>318</v>
      </c>
      <c r="H1048" s="10" t="s">
        <v>25</v>
      </c>
      <c r="I1048" s="10" t="s">
        <v>2142</v>
      </c>
      <c r="J1048" s="10" t="s">
        <v>319</v>
      </c>
      <c r="K1048" s="8"/>
      <c r="L1048" s="8"/>
      <c r="M1048" s="8"/>
      <c r="N1048" s="8"/>
      <c r="O1048" s="10" t="s">
        <v>46</v>
      </c>
      <c r="P1048" s="11"/>
      <c r="Q1048" s="11"/>
      <c r="R1048" s="11"/>
      <c r="S1048" s="13" t="s">
        <v>22</v>
      </c>
      <c r="T1048" s="11"/>
    </row>
    <row r="1049" ht="15.75" customHeight="1">
      <c r="A1049" s="6" t="str">
        <f>HYPERLINK("https://devrant.com/rants/2434748","2434748")</f>
        <v>2434748</v>
      </c>
      <c r="B1049" s="7">
        <v>43907.64832175926</v>
      </c>
      <c r="C1049" s="8">
        <v>2.0</v>
      </c>
      <c r="D1049" s="8">
        <v>2.0</v>
      </c>
      <c r="E1049" s="8" t="s">
        <v>20</v>
      </c>
      <c r="F1049" s="8"/>
      <c r="G1049" s="9" t="s">
        <v>2143</v>
      </c>
      <c r="H1049" s="10" t="s">
        <v>25</v>
      </c>
      <c r="I1049" s="10" t="s">
        <v>38</v>
      </c>
      <c r="J1049" s="10" t="s">
        <v>2011</v>
      </c>
      <c r="K1049" s="10" t="s">
        <v>2144</v>
      </c>
      <c r="L1049" s="10" t="s">
        <v>2145</v>
      </c>
      <c r="M1049" s="8"/>
      <c r="N1049" s="8"/>
      <c r="O1049" s="10" t="s">
        <v>60</v>
      </c>
      <c r="P1049" s="13" t="s">
        <v>61</v>
      </c>
      <c r="Q1049" s="11"/>
      <c r="R1049" s="11"/>
      <c r="S1049" s="13" t="s">
        <v>22</v>
      </c>
      <c r="T1049" s="11"/>
    </row>
    <row r="1050" ht="15.75" customHeight="1">
      <c r="A1050" s="6" t="str">
        <f>HYPERLINK("https://devrant.com/rants/1091394","1091394")</f>
        <v>1091394</v>
      </c>
      <c r="B1050" s="7">
        <v>43088.52133101852</v>
      </c>
      <c r="C1050" s="8">
        <v>2.0</v>
      </c>
      <c r="D1050" s="8">
        <v>0.0</v>
      </c>
      <c r="E1050" s="8" t="s">
        <v>2146</v>
      </c>
      <c r="F1050" s="8"/>
      <c r="G1050" s="9" t="s">
        <v>2147</v>
      </c>
      <c r="H1050" s="10" t="s">
        <v>22</v>
      </c>
      <c r="I1050" s="8"/>
      <c r="J1050" s="8"/>
      <c r="K1050" s="8"/>
      <c r="L1050" s="8"/>
      <c r="M1050" s="8"/>
      <c r="N1050" s="8"/>
      <c r="O1050" s="8"/>
      <c r="P1050" s="11"/>
      <c r="Q1050" s="11"/>
      <c r="R1050" s="11"/>
      <c r="S1050" s="11"/>
      <c r="T1050" s="11"/>
    </row>
    <row r="1051" ht="15.75" customHeight="1">
      <c r="A1051" s="6" t="str">
        <f>HYPERLINK("https://devrant.com/rants/2439915","2439915")</f>
        <v>2439915</v>
      </c>
      <c r="B1051" s="7">
        <v>43913.60144675926</v>
      </c>
      <c r="C1051" s="8">
        <v>2.0</v>
      </c>
      <c r="D1051" s="8">
        <v>6.0</v>
      </c>
      <c r="E1051" s="8" t="s">
        <v>20</v>
      </c>
      <c r="F1051" s="8"/>
      <c r="G1051" s="9" t="s">
        <v>1308</v>
      </c>
      <c r="H1051" s="10" t="s">
        <v>25</v>
      </c>
      <c r="I1051" s="10" t="s">
        <v>38</v>
      </c>
      <c r="J1051" s="10" t="s">
        <v>1923</v>
      </c>
      <c r="K1051" s="10" t="s">
        <v>68</v>
      </c>
      <c r="L1051" s="8"/>
      <c r="M1051" s="8"/>
      <c r="N1051" s="8"/>
      <c r="O1051" s="10" t="s">
        <v>28</v>
      </c>
      <c r="P1051" s="13" t="s">
        <v>29</v>
      </c>
      <c r="Q1051" s="11"/>
      <c r="R1051" s="11"/>
      <c r="S1051" s="13" t="s">
        <v>22</v>
      </c>
      <c r="T1051" s="11"/>
    </row>
    <row r="1052" ht="15.75" customHeight="1">
      <c r="A1052" s="6" t="str">
        <f>HYPERLINK("https://devrant.com/rants/2056438","2056438")</f>
        <v>2056438</v>
      </c>
      <c r="B1052" s="7">
        <v>43562.3797337963</v>
      </c>
      <c r="C1052" s="8">
        <v>2.0</v>
      </c>
      <c r="D1052" s="8">
        <v>1.0</v>
      </c>
      <c r="E1052" s="8" t="s">
        <v>2148</v>
      </c>
      <c r="F1052" s="8"/>
      <c r="G1052" s="9" t="s">
        <v>2149</v>
      </c>
      <c r="H1052" s="10" t="s">
        <v>22</v>
      </c>
      <c r="I1052" s="8"/>
      <c r="J1052" s="8"/>
      <c r="K1052" s="8"/>
      <c r="L1052" s="8"/>
      <c r="M1052" s="8"/>
      <c r="N1052" s="8"/>
      <c r="O1052" s="8"/>
      <c r="P1052" s="11"/>
      <c r="Q1052" s="11"/>
      <c r="R1052" s="11"/>
      <c r="S1052" s="11"/>
      <c r="T1052" s="11"/>
    </row>
    <row r="1053" ht="15.75" customHeight="1">
      <c r="A1053" s="6" t="str">
        <f>HYPERLINK("https://devrant.com/rants/2433263","2433263")</f>
        <v>2433263</v>
      </c>
      <c r="B1053" s="7">
        <v>43906.46836805555</v>
      </c>
      <c r="C1053" s="8">
        <v>1.0</v>
      </c>
      <c r="D1053" s="8">
        <v>0.0</v>
      </c>
      <c r="E1053" s="8" t="s">
        <v>35</v>
      </c>
      <c r="F1053" s="8"/>
      <c r="G1053" s="9" t="s">
        <v>2150</v>
      </c>
      <c r="H1053" s="10" t="s">
        <v>25</v>
      </c>
      <c r="I1053" s="10" t="s">
        <v>2151</v>
      </c>
      <c r="J1053" s="10" t="s">
        <v>32</v>
      </c>
      <c r="K1053" s="8"/>
      <c r="L1053" s="8"/>
      <c r="M1053" s="8"/>
      <c r="N1053" s="8"/>
      <c r="O1053" s="10" t="s">
        <v>28</v>
      </c>
      <c r="P1053" s="13" t="s">
        <v>41</v>
      </c>
      <c r="Q1053" s="11"/>
      <c r="R1053" s="11"/>
      <c r="S1053" s="13" t="s">
        <v>22</v>
      </c>
      <c r="T1053" s="11"/>
    </row>
    <row r="1054" ht="15.75" customHeight="1">
      <c r="A1054" s="6" t="str">
        <f>HYPERLINK("https://devrant.com/rants/2453967","2453967")</f>
        <v>2453967</v>
      </c>
      <c r="B1054" s="7">
        <v>43928.31059027778</v>
      </c>
      <c r="C1054" s="8">
        <v>1.0</v>
      </c>
      <c r="D1054" s="8">
        <v>9.0</v>
      </c>
      <c r="E1054" s="8" t="s">
        <v>681</v>
      </c>
      <c r="F1054" s="8"/>
      <c r="G1054" s="9" t="s">
        <v>682</v>
      </c>
      <c r="H1054" s="10" t="s">
        <v>25</v>
      </c>
      <c r="I1054" s="10" t="s">
        <v>38</v>
      </c>
      <c r="J1054" s="10" t="s">
        <v>1927</v>
      </c>
      <c r="K1054" s="10" t="s">
        <v>2152</v>
      </c>
      <c r="L1054" s="8"/>
      <c r="M1054" s="8"/>
      <c r="N1054" s="8"/>
      <c r="O1054" s="10" t="s">
        <v>60</v>
      </c>
      <c r="P1054" s="13" t="s">
        <v>61</v>
      </c>
      <c r="Q1054" s="11"/>
      <c r="R1054" s="11"/>
      <c r="S1054" s="13" t="s">
        <v>22</v>
      </c>
      <c r="T1054" s="11"/>
    </row>
    <row r="1055" ht="15.75" customHeight="1">
      <c r="A1055" s="6" t="str">
        <f>HYPERLINK("https://devrant.com/rants/281651","281651")</f>
        <v>281651</v>
      </c>
      <c r="B1055" s="7">
        <v>42685.32696759259</v>
      </c>
      <c r="C1055" s="8">
        <v>1.0</v>
      </c>
      <c r="D1055" s="8">
        <v>0.0</v>
      </c>
      <c r="E1055" s="8" t="s">
        <v>328</v>
      </c>
      <c r="F1055" s="8"/>
      <c r="G1055" s="9" t="s">
        <v>2153</v>
      </c>
      <c r="H1055" s="10" t="s">
        <v>22</v>
      </c>
      <c r="I1055" s="8"/>
      <c r="J1055" s="8"/>
      <c r="K1055" s="8"/>
      <c r="L1055" s="8"/>
      <c r="M1055" s="8"/>
      <c r="N1055" s="8"/>
      <c r="O1055" s="8"/>
      <c r="P1055" s="11"/>
      <c r="Q1055" s="11"/>
      <c r="R1055" s="11"/>
      <c r="S1055" s="11"/>
      <c r="T1055" s="11"/>
    </row>
    <row r="1056" ht="15.75" customHeight="1">
      <c r="A1056" s="6" t="str">
        <f>HYPERLINK("https://devrant.com/rants/2238186","2238186")</f>
        <v>2238186</v>
      </c>
      <c r="B1056" s="7">
        <v>43709.28987268519</v>
      </c>
      <c r="C1056" s="8">
        <v>1.0</v>
      </c>
      <c r="D1056" s="8">
        <v>4.0</v>
      </c>
      <c r="E1056" s="8" t="s">
        <v>2154</v>
      </c>
      <c r="F1056" s="8"/>
      <c r="G1056" s="9" t="s">
        <v>2155</v>
      </c>
      <c r="H1056" s="10" t="s">
        <v>22</v>
      </c>
      <c r="I1056" s="8"/>
      <c r="J1056" s="8"/>
      <c r="K1056" s="8"/>
      <c r="L1056" s="8"/>
      <c r="M1056" s="8"/>
      <c r="N1056" s="8"/>
      <c r="O1056" s="8"/>
      <c r="P1056" s="11"/>
      <c r="Q1056" s="11"/>
      <c r="R1056" s="11"/>
      <c r="S1056" s="11"/>
      <c r="T1056" s="11"/>
    </row>
    <row r="1057" ht="15.75" customHeight="1">
      <c r="A1057" s="6" t="str">
        <f>HYPERLINK("https://devrant.com/rants/2090446","2090446")</f>
        <v>2090446</v>
      </c>
      <c r="B1057" s="7">
        <v>43591.1059837963</v>
      </c>
      <c r="C1057" s="8">
        <v>0.0</v>
      </c>
      <c r="D1057" s="8">
        <v>2.0</v>
      </c>
      <c r="E1057" s="8" t="s">
        <v>2156</v>
      </c>
      <c r="F1057" s="8"/>
      <c r="G1057" s="9" t="s">
        <v>2157</v>
      </c>
      <c r="H1057" s="10" t="s">
        <v>22</v>
      </c>
      <c r="I1057" s="8"/>
      <c r="J1057" s="8"/>
      <c r="K1057" s="8"/>
      <c r="L1057" s="8"/>
      <c r="M1057" s="8"/>
      <c r="N1057" s="8"/>
      <c r="O1057" s="8"/>
      <c r="P1057" s="11"/>
      <c r="Q1057" s="11"/>
      <c r="R1057" s="11"/>
      <c r="S1057" s="11"/>
      <c r="T1057" s="11"/>
    </row>
    <row r="1058" ht="15.75" customHeight="1">
      <c r="A1058" s="6" t="str">
        <f>HYPERLINK("https://devrant.com/rants/2438956","2438956")</f>
        <v>2438956</v>
      </c>
      <c r="B1058" s="7">
        <v>43912.31086805555</v>
      </c>
      <c r="C1058" s="8">
        <v>0.0</v>
      </c>
      <c r="D1058" s="8">
        <v>13.0</v>
      </c>
      <c r="E1058" s="8" t="s">
        <v>2158</v>
      </c>
      <c r="F1058" s="8"/>
      <c r="G1058" s="9" t="s">
        <v>2159</v>
      </c>
      <c r="H1058" s="10" t="s">
        <v>25</v>
      </c>
      <c r="I1058" s="10" t="s">
        <v>38</v>
      </c>
      <c r="J1058" s="10" t="s">
        <v>2160</v>
      </c>
      <c r="K1058" s="8"/>
      <c r="L1058" s="8"/>
      <c r="M1058" s="8"/>
      <c r="N1058" s="8"/>
      <c r="O1058" s="10" t="s">
        <v>60</v>
      </c>
      <c r="P1058" s="13" t="s">
        <v>61</v>
      </c>
      <c r="Q1058" s="11"/>
      <c r="R1058" s="11"/>
      <c r="S1058" s="13" t="s">
        <v>22</v>
      </c>
      <c r="T1058" s="11"/>
    </row>
    <row r="1059" ht="15.75" customHeight="1">
      <c r="A1059" s="6" t="str">
        <f>HYPERLINK("https://devrant.com/rants/2440635","2440635")</f>
        <v>2440635</v>
      </c>
      <c r="B1059" s="7">
        <v>43914.34902777777</v>
      </c>
      <c r="C1059" s="8">
        <v>0.0</v>
      </c>
      <c r="D1059" s="8">
        <v>0.0</v>
      </c>
      <c r="E1059" s="8" t="s">
        <v>1130</v>
      </c>
      <c r="F1059" s="8" t="s">
        <v>1131</v>
      </c>
      <c r="G1059" s="9" t="s">
        <v>1132</v>
      </c>
      <c r="H1059" s="10" t="s">
        <v>25</v>
      </c>
      <c r="I1059" s="10" t="s">
        <v>38</v>
      </c>
      <c r="J1059" s="10" t="s">
        <v>1280</v>
      </c>
      <c r="K1059" s="10" t="s">
        <v>906</v>
      </c>
      <c r="L1059" s="8"/>
      <c r="M1059" s="8"/>
      <c r="N1059" s="8"/>
      <c r="O1059" s="10" t="s">
        <v>60</v>
      </c>
      <c r="P1059" s="13" t="s">
        <v>61</v>
      </c>
      <c r="Q1059" s="11"/>
      <c r="R1059" s="11"/>
      <c r="S1059" s="13" t="s">
        <v>22</v>
      </c>
      <c r="T1059" s="11"/>
    </row>
    <row r="1060" ht="15.75" customHeight="1">
      <c r="A1060" s="6" t="str">
        <f>HYPERLINK("https://devrant.com/rants/2066255","2066255")</f>
        <v>2066255</v>
      </c>
      <c r="B1060" s="7">
        <v>43571.24457175926</v>
      </c>
      <c r="C1060" s="8">
        <v>186.0</v>
      </c>
      <c r="D1060" s="8">
        <v>21.0</v>
      </c>
      <c r="E1060" s="8" t="s">
        <v>1427</v>
      </c>
      <c r="F1060" s="8" t="s">
        <v>1428</v>
      </c>
      <c r="G1060" s="9" t="s">
        <v>1429</v>
      </c>
      <c r="H1060" s="10" t="s">
        <v>22</v>
      </c>
      <c r="I1060" s="8"/>
      <c r="J1060" s="8"/>
      <c r="K1060" s="8"/>
      <c r="L1060" s="8"/>
      <c r="M1060" s="8"/>
      <c r="N1060" s="8"/>
      <c r="O1060" s="8"/>
      <c r="P1060" s="11"/>
      <c r="Q1060" s="11"/>
      <c r="R1060" s="11"/>
      <c r="S1060" s="11"/>
      <c r="T1060" s="11"/>
    </row>
    <row r="1061" ht="15.75" customHeight="1">
      <c r="A1061" s="6" t="str">
        <f>HYPERLINK("https://devrant.com/rants/1920043","1920043")</f>
        <v>1920043</v>
      </c>
      <c r="B1061" s="7">
        <v>43447.59791666667</v>
      </c>
      <c r="C1061" s="8">
        <v>58.0</v>
      </c>
      <c r="D1061" s="8">
        <v>24.0</v>
      </c>
      <c r="E1061" s="8" t="s">
        <v>20</v>
      </c>
      <c r="F1061" s="8" t="s">
        <v>2161</v>
      </c>
      <c r="G1061" s="9" t="s">
        <v>2162</v>
      </c>
      <c r="H1061" s="10" t="s">
        <v>22</v>
      </c>
      <c r="I1061" s="8"/>
      <c r="J1061" s="8"/>
      <c r="K1061" s="8"/>
      <c r="L1061" s="8"/>
      <c r="M1061" s="8"/>
      <c r="N1061" s="8"/>
      <c r="O1061" s="8"/>
      <c r="P1061" s="11"/>
      <c r="Q1061" s="11"/>
      <c r="R1061" s="11"/>
      <c r="S1061" s="11"/>
      <c r="T1061" s="11"/>
    </row>
    <row r="1062" ht="15.75" customHeight="1">
      <c r="A1062" s="6" t="str">
        <f>HYPERLINK("https://devrant.com/rants/1927290","1927290")</f>
        <v>1927290</v>
      </c>
      <c r="B1062" s="7">
        <v>43453.15292824074</v>
      </c>
      <c r="C1062" s="8">
        <v>44.0</v>
      </c>
      <c r="D1062" s="8">
        <v>19.0</v>
      </c>
      <c r="E1062" s="8" t="s">
        <v>2163</v>
      </c>
      <c r="F1062" s="8" t="s">
        <v>2164</v>
      </c>
      <c r="G1062" s="9" t="s">
        <v>2165</v>
      </c>
      <c r="H1062" s="10" t="s">
        <v>22</v>
      </c>
      <c r="I1062" s="8"/>
      <c r="J1062" s="8"/>
      <c r="K1062" s="8"/>
      <c r="L1062" s="8"/>
      <c r="M1062" s="8"/>
      <c r="N1062" s="8"/>
      <c r="O1062" s="8"/>
      <c r="P1062" s="11"/>
      <c r="Q1062" s="11"/>
      <c r="R1062" s="11"/>
      <c r="S1062" s="11"/>
      <c r="T1062" s="11"/>
    </row>
    <row r="1063" ht="15.75" customHeight="1">
      <c r="A1063" s="6" t="str">
        <f>HYPERLINK("https://devrant.com/rants/2437976","2437976")</f>
        <v>2437976</v>
      </c>
      <c r="B1063" s="7">
        <v>43910.90289351852</v>
      </c>
      <c r="C1063" s="8">
        <v>31.0</v>
      </c>
      <c r="D1063" s="8">
        <v>24.0</v>
      </c>
      <c r="E1063" s="8" t="s">
        <v>79</v>
      </c>
      <c r="F1063" s="8"/>
      <c r="G1063" s="9" t="s">
        <v>80</v>
      </c>
      <c r="H1063" s="10" t="s">
        <v>25</v>
      </c>
      <c r="I1063" s="10" t="s">
        <v>2166</v>
      </c>
      <c r="J1063" s="10" t="s">
        <v>2167</v>
      </c>
      <c r="K1063" s="10" t="s">
        <v>84</v>
      </c>
      <c r="L1063" s="8"/>
      <c r="M1063" s="8"/>
      <c r="N1063" s="8"/>
      <c r="O1063" s="10" t="s">
        <v>28</v>
      </c>
      <c r="P1063" s="13" t="s">
        <v>41</v>
      </c>
      <c r="Q1063" s="13" t="s">
        <v>29</v>
      </c>
      <c r="R1063" s="11"/>
      <c r="S1063" s="13" t="s">
        <v>22</v>
      </c>
      <c r="T1063" s="11"/>
    </row>
    <row r="1064" ht="15.75" customHeight="1">
      <c r="A1064" s="6" t="str">
        <f>HYPERLINK("https://devrant.com/rants/2246073","2246073")</f>
        <v>2246073</v>
      </c>
      <c r="B1064" s="7">
        <v>43716.4872800926</v>
      </c>
      <c r="C1064" s="8">
        <v>21.0</v>
      </c>
      <c r="D1064" s="8">
        <v>8.0</v>
      </c>
      <c r="E1064" s="8" t="s">
        <v>20</v>
      </c>
      <c r="F1064" s="8"/>
      <c r="G1064" s="9" t="s">
        <v>2168</v>
      </c>
      <c r="H1064" s="10" t="s">
        <v>22</v>
      </c>
      <c r="I1064" s="8"/>
      <c r="J1064" s="8"/>
      <c r="K1064" s="8"/>
      <c r="L1064" s="8"/>
      <c r="M1064" s="8"/>
      <c r="N1064" s="8"/>
      <c r="O1064" s="8"/>
      <c r="P1064" s="11"/>
      <c r="Q1064" s="11"/>
      <c r="R1064" s="11"/>
      <c r="S1064" s="11"/>
      <c r="T1064" s="11"/>
    </row>
    <row r="1065" ht="15.75" customHeight="1">
      <c r="A1065" s="6" t="str">
        <f>HYPERLINK("https://devrant.com/rants/1091265","1091265")</f>
        <v>1091265</v>
      </c>
      <c r="B1065" s="7">
        <v>43088.47366898148</v>
      </c>
      <c r="C1065" s="8">
        <v>18.0</v>
      </c>
      <c r="D1065" s="8">
        <v>9.0</v>
      </c>
      <c r="E1065" s="8" t="s">
        <v>20</v>
      </c>
      <c r="F1065" s="8"/>
      <c r="G1065" s="9" t="s">
        <v>2169</v>
      </c>
      <c r="H1065" s="10" t="s">
        <v>22</v>
      </c>
      <c r="I1065" s="8"/>
      <c r="J1065" s="8"/>
      <c r="K1065" s="8"/>
      <c r="L1065" s="8"/>
      <c r="M1065" s="8"/>
      <c r="N1065" s="8"/>
      <c r="O1065" s="8"/>
      <c r="P1065" s="11"/>
      <c r="Q1065" s="11"/>
      <c r="R1065" s="11"/>
      <c r="S1065" s="11"/>
      <c r="T1065" s="11"/>
    </row>
    <row r="1066" ht="15.75" customHeight="1">
      <c r="A1066" s="6" t="str">
        <f>HYPERLINK("https://devrant.com/rants/2426222","2426222")</f>
        <v>2426222</v>
      </c>
      <c r="B1066" s="7">
        <v>43898.39105324074</v>
      </c>
      <c r="C1066" s="8">
        <v>15.0</v>
      </c>
      <c r="D1066" s="8">
        <v>3.0</v>
      </c>
      <c r="E1066" s="8" t="s">
        <v>2170</v>
      </c>
      <c r="F1066" s="8"/>
      <c r="G1066" s="9" t="s">
        <v>2171</v>
      </c>
      <c r="H1066" s="10" t="s">
        <v>22</v>
      </c>
      <c r="I1066" s="8"/>
      <c r="J1066" s="8"/>
      <c r="K1066" s="8"/>
      <c r="L1066" s="8"/>
      <c r="M1066" s="8"/>
      <c r="N1066" s="8"/>
      <c r="O1066" s="8"/>
      <c r="P1066" s="11"/>
      <c r="Q1066" s="11"/>
      <c r="R1066" s="11"/>
      <c r="S1066" s="11"/>
      <c r="T1066" s="11"/>
    </row>
    <row r="1067" ht="15.75" customHeight="1">
      <c r="A1067" s="6" t="str">
        <f>HYPERLINK("https://devrant.com/rants/2454468","2454468")</f>
        <v>2454468</v>
      </c>
      <c r="B1067" s="7">
        <v>43928.82278935185</v>
      </c>
      <c r="C1067" s="8">
        <v>15.0</v>
      </c>
      <c r="D1067" s="8">
        <v>7.0</v>
      </c>
      <c r="E1067" s="8" t="s">
        <v>468</v>
      </c>
      <c r="F1067" s="8"/>
      <c r="G1067" s="9" t="s">
        <v>469</v>
      </c>
      <c r="H1067" s="10" t="s">
        <v>25</v>
      </c>
      <c r="I1067" s="10" t="s">
        <v>68</v>
      </c>
      <c r="J1067" s="10" t="s">
        <v>1160</v>
      </c>
      <c r="K1067" s="8"/>
      <c r="L1067" s="8"/>
      <c r="M1067" s="8"/>
      <c r="N1067" s="8"/>
      <c r="O1067" s="10" t="s">
        <v>28</v>
      </c>
      <c r="P1067" s="13" t="s">
        <v>29</v>
      </c>
      <c r="Q1067" s="11"/>
      <c r="R1067" s="11"/>
      <c r="S1067" s="13" t="s">
        <v>22</v>
      </c>
      <c r="T1067" s="11"/>
    </row>
    <row r="1068" ht="15.75" customHeight="1">
      <c r="A1068" s="6" t="str">
        <f>HYPERLINK("https://devrant.com/rants/2049106","2049106")</f>
        <v>2049106</v>
      </c>
      <c r="B1068" s="7">
        <v>43556.69145833333</v>
      </c>
      <c r="C1068" s="8">
        <v>15.0</v>
      </c>
      <c r="D1068" s="8">
        <v>21.0</v>
      </c>
      <c r="E1068" s="8" t="s">
        <v>2172</v>
      </c>
      <c r="F1068" s="8"/>
      <c r="G1068" s="9" t="s">
        <v>2173</v>
      </c>
      <c r="H1068" s="10" t="s">
        <v>22</v>
      </c>
      <c r="I1068" s="8"/>
      <c r="J1068" s="8"/>
      <c r="K1068" s="8"/>
      <c r="L1068" s="8"/>
      <c r="M1068" s="8"/>
      <c r="N1068" s="8"/>
      <c r="O1068" s="8"/>
      <c r="P1068" s="11"/>
      <c r="Q1068" s="11"/>
      <c r="R1068" s="11"/>
      <c r="S1068" s="11"/>
      <c r="T1068" s="11"/>
    </row>
    <row r="1069" ht="15.75" customHeight="1">
      <c r="A1069" s="6" t="str">
        <f>HYPERLINK("https://devrant.com/rants/2438831","2438831")</f>
        <v>2438831</v>
      </c>
      <c r="B1069" s="7">
        <v>43912.14064814815</v>
      </c>
      <c r="C1069" s="8">
        <v>14.0</v>
      </c>
      <c r="D1069" s="8">
        <v>10.0</v>
      </c>
      <c r="E1069" s="8" t="s">
        <v>481</v>
      </c>
      <c r="F1069" s="8"/>
      <c r="G1069" s="9" t="s">
        <v>482</v>
      </c>
      <c r="H1069" s="10" t="s">
        <v>25</v>
      </c>
      <c r="I1069" s="10" t="s">
        <v>2174</v>
      </c>
      <c r="J1069" s="10" t="s">
        <v>38</v>
      </c>
      <c r="K1069" s="10" t="s">
        <v>2175</v>
      </c>
      <c r="L1069" s="10" t="s">
        <v>32</v>
      </c>
      <c r="M1069" s="8"/>
      <c r="N1069" s="8"/>
      <c r="O1069" s="10" t="s">
        <v>28</v>
      </c>
      <c r="P1069" s="13" t="s">
        <v>41</v>
      </c>
      <c r="Q1069" s="11"/>
      <c r="R1069" s="11"/>
      <c r="S1069" s="13" t="s">
        <v>22</v>
      </c>
      <c r="T1069" s="11"/>
    </row>
    <row r="1070" ht="15.75" customHeight="1">
      <c r="A1070" s="6" t="str">
        <f>HYPERLINK("https://devrant.com/rants/2433938","2433938")</f>
        <v>2433938</v>
      </c>
      <c r="B1070" s="7">
        <v>43907.19114583333</v>
      </c>
      <c r="C1070" s="8">
        <v>14.0</v>
      </c>
      <c r="D1070" s="8">
        <v>9.0</v>
      </c>
      <c r="E1070" s="8" t="s">
        <v>1339</v>
      </c>
      <c r="F1070" s="8"/>
      <c r="G1070" s="9" t="s">
        <v>1340</v>
      </c>
      <c r="H1070" s="10" t="s">
        <v>25</v>
      </c>
      <c r="I1070" s="10" t="s">
        <v>1193</v>
      </c>
      <c r="J1070" s="10" t="s">
        <v>2176</v>
      </c>
      <c r="K1070" s="10" t="s">
        <v>2177</v>
      </c>
      <c r="L1070" s="8"/>
      <c r="M1070" s="8"/>
      <c r="N1070" s="8"/>
      <c r="O1070" s="10" t="s">
        <v>28</v>
      </c>
      <c r="P1070" s="13" t="s">
        <v>88</v>
      </c>
      <c r="Q1070" s="11"/>
      <c r="R1070" s="11"/>
      <c r="S1070" s="13" t="s">
        <v>22</v>
      </c>
      <c r="T1070" s="11"/>
    </row>
    <row r="1071" ht="15.75" customHeight="1">
      <c r="A1071" s="6" t="str">
        <f>HYPERLINK("https://devrant.com/rants/2440036","2440036")</f>
        <v>2440036</v>
      </c>
      <c r="B1071" s="7">
        <v>43913.72907407407</v>
      </c>
      <c r="C1071" s="8">
        <v>13.0</v>
      </c>
      <c r="D1071" s="8">
        <v>11.0</v>
      </c>
      <c r="E1071" s="8" t="s">
        <v>1182</v>
      </c>
      <c r="F1071" s="8" t="s">
        <v>1183</v>
      </c>
      <c r="G1071" s="9" t="s">
        <v>1184</v>
      </c>
      <c r="H1071" s="10" t="s">
        <v>25</v>
      </c>
      <c r="I1071" s="10" t="s">
        <v>26</v>
      </c>
      <c r="J1071" s="10" t="s">
        <v>68</v>
      </c>
      <c r="K1071" s="10" t="s">
        <v>2178</v>
      </c>
      <c r="L1071" s="8"/>
      <c r="M1071" s="8"/>
      <c r="N1071" s="8"/>
      <c r="O1071" s="10" t="s">
        <v>28</v>
      </c>
      <c r="P1071" s="13" t="s">
        <v>41</v>
      </c>
      <c r="Q1071" s="11"/>
      <c r="R1071" s="11"/>
      <c r="S1071" s="13" t="s">
        <v>25</v>
      </c>
      <c r="T1071" s="11"/>
    </row>
    <row r="1072" ht="15.75" customHeight="1">
      <c r="A1072" s="6" t="str">
        <f>HYPERLINK("https://devrant.com/rants/2100885","2100885")</f>
        <v>2100885</v>
      </c>
      <c r="B1072" s="7">
        <v>43598.71472222222</v>
      </c>
      <c r="C1072" s="8">
        <v>12.0</v>
      </c>
      <c r="D1072" s="8">
        <v>1.0</v>
      </c>
      <c r="E1072" s="8" t="s">
        <v>2179</v>
      </c>
      <c r="F1072" s="8"/>
      <c r="G1072" s="9" t="s">
        <v>2180</v>
      </c>
      <c r="H1072" s="10" t="s">
        <v>22</v>
      </c>
      <c r="I1072" s="8"/>
      <c r="J1072" s="8"/>
      <c r="K1072" s="8"/>
      <c r="L1072" s="8"/>
      <c r="M1072" s="8"/>
      <c r="N1072" s="8"/>
      <c r="O1072" s="8"/>
      <c r="P1072" s="11"/>
      <c r="Q1072" s="11"/>
      <c r="R1072" s="11"/>
      <c r="S1072" s="11"/>
      <c r="T1072" s="11"/>
    </row>
    <row r="1073" ht="15.75" customHeight="1">
      <c r="A1073" s="6" t="str">
        <f>HYPERLINK("https://devrant.com/rants/2166145","2166145")</f>
        <v>2166145</v>
      </c>
      <c r="B1073" s="7">
        <v>43649.46864583333</v>
      </c>
      <c r="C1073" s="8">
        <v>12.0</v>
      </c>
      <c r="D1073" s="8">
        <v>11.0</v>
      </c>
      <c r="E1073" s="8" t="s">
        <v>2181</v>
      </c>
      <c r="F1073" s="8"/>
      <c r="G1073" s="9" t="s">
        <v>2182</v>
      </c>
      <c r="H1073" s="10" t="s">
        <v>22</v>
      </c>
      <c r="I1073" s="8"/>
      <c r="J1073" s="8"/>
      <c r="K1073" s="8"/>
      <c r="L1073" s="8"/>
      <c r="M1073" s="8"/>
      <c r="N1073" s="8"/>
      <c r="O1073" s="8"/>
      <c r="P1073" s="11"/>
      <c r="Q1073" s="11"/>
      <c r="R1073" s="11"/>
      <c r="S1073" s="11"/>
      <c r="T1073" s="11"/>
    </row>
    <row r="1074" ht="15.75" customHeight="1">
      <c r="A1074" s="6" t="str">
        <f>HYPERLINK("https://devrant.com/rants/2451955","2451955")</f>
        <v>2451955</v>
      </c>
      <c r="B1074" s="7">
        <v>43926.14005787037</v>
      </c>
      <c r="C1074" s="8">
        <v>8.0</v>
      </c>
      <c r="D1074" s="8">
        <v>7.0</v>
      </c>
      <c r="E1074" s="8" t="s">
        <v>2183</v>
      </c>
      <c r="F1074" s="8"/>
      <c r="G1074" s="9" t="s">
        <v>2184</v>
      </c>
      <c r="H1074" s="10" t="s">
        <v>25</v>
      </c>
      <c r="I1074" s="10" t="s">
        <v>81</v>
      </c>
      <c r="J1074" s="10" t="s">
        <v>2185</v>
      </c>
      <c r="K1074" s="10" t="s">
        <v>2186</v>
      </c>
      <c r="L1074" s="8"/>
      <c r="M1074" s="8"/>
      <c r="N1074" s="8"/>
      <c r="O1074" s="10" t="s">
        <v>60</v>
      </c>
      <c r="P1074" s="13" t="s">
        <v>61</v>
      </c>
      <c r="Q1074" s="11"/>
      <c r="R1074" s="11"/>
      <c r="S1074" s="13" t="s">
        <v>22</v>
      </c>
      <c r="T1074" s="11"/>
    </row>
    <row r="1075" ht="15.75" customHeight="1">
      <c r="A1075" s="6" t="str">
        <f>HYPERLINK("https://devrant.com/rants/2455598","2455598")</f>
        <v>2455598</v>
      </c>
      <c r="B1075" s="7">
        <v>43930.09278935185</v>
      </c>
      <c r="C1075" s="8">
        <v>8.0</v>
      </c>
      <c r="D1075" s="8">
        <v>9.0</v>
      </c>
      <c r="E1075" s="8" t="s">
        <v>2187</v>
      </c>
      <c r="F1075" s="8"/>
      <c r="G1075" s="9" t="s">
        <v>2188</v>
      </c>
      <c r="H1075" s="10" t="s">
        <v>25</v>
      </c>
      <c r="I1075" s="10" t="s">
        <v>81</v>
      </c>
      <c r="J1075" s="10" t="s">
        <v>1280</v>
      </c>
      <c r="K1075" s="10" t="s">
        <v>1139</v>
      </c>
      <c r="L1075" s="10" t="s">
        <v>91</v>
      </c>
      <c r="M1075" s="8"/>
      <c r="N1075" s="8"/>
      <c r="O1075" s="10" t="s">
        <v>60</v>
      </c>
      <c r="P1075" s="13" t="s">
        <v>61</v>
      </c>
      <c r="Q1075" s="11"/>
      <c r="R1075" s="11"/>
      <c r="S1075" s="13" t="s">
        <v>22</v>
      </c>
      <c r="T1075" s="11"/>
    </row>
    <row r="1076" ht="15.75" customHeight="1">
      <c r="A1076" s="6" t="str">
        <f>HYPERLINK("https://devrant.com/rants/2113798","2113798")</f>
        <v>2113798</v>
      </c>
      <c r="B1076" s="7">
        <v>43608.46707175926</v>
      </c>
      <c r="C1076" s="8">
        <v>7.0</v>
      </c>
      <c r="D1076" s="8">
        <v>3.0</v>
      </c>
      <c r="E1076" s="8" t="s">
        <v>35</v>
      </c>
      <c r="F1076" s="8"/>
      <c r="G1076" s="9" t="s">
        <v>2189</v>
      </c>
      <c r="H1076" s="10" t="s">
        <v>22</v>
      </c>
      <c r="I1076" s="8"/>
      <c r="J1076" s="8"/>
      <c r="K1076" s="8"/>
      <c r="L1076" s="8"/>
      <c r="M1076" s="8"/>
      <c r="N1076" s="8"/>
      <c r="O1076" s="8"/>
      <c r="P1076" s="11"/>
      <c r="Q1076" s="11"/>
      <c r="R1076" s="11"/>
      <c r="S1076" s="11"/>
      <c r="T1076" s="11"/>
    </row>
    <row r="1077" ht="15.75" customHeight="1">
      <c r="A1077" s="6" t="str">
        <f>HYPERLINK("https://devrant.com/rants/2434355","2434355")</f>
        <v>2434355</v>
      </c>
      <c r="B1077" s="7">
        <v>43907.40364583334</v>
      </c>
      <c r="C1077" s="8">
        <v>7.0</v>
      </c>
      <c r="D1077" s="8">
        <v>1.0</v>
      </c>
      <c r="E1077" s="8" t="s">
        <v>237</v>
      </c>
      <c r="F1077" s="8"/>
      <c r="G1077" s="9" t="s">
        <v>238</v>
      </c>
      <c r="H1077" s="10" t="s">
        <v>25</v>
      </c>
      <c r="I1077" s="10" t="s">
        <v>2190</v>
      </c>
      <c r="J1077" s="10" t="s">
        <v>2191</v>
      </c>
      <c r="K1077" s="10" t="s">
        <v>2192</v>
      </c>
      <c r="L1077" s="8"/>
      <c r="M1077" s="8"/>
      <c r="N1077" s="8"/>
      <c r="O1077" s="10" t="s">
        <v>28</v>
      </c>
      <c r="P1077" s="13" t="s">
        <v>29</v>
      </c>
      <c r="Q1077" s="11"/>
      <c r="R1077" s="11"/>
      <c r="S1077" s="13" t="s">
        <v>22</v>
      </c>
      <c r="T1077" s="11"/>
    </row>
    <row r="1078" ht="15.75" customHeight="1">
      <c r="A1078" s="6" t="str">
        <f>HYPERLINK("https://devrant.com/rants/1115309","1115309")</f>
        <v>1115309</v>
      </c>
      <c r="B1078" s="7">
        <v>43100.19355324074</v>
      </c>
      <c r="C1078" s="8">
        <v>7.0</v>
      </c>
      <c r="D1078" s="8">
        <v>4.0</v>
      </c>
      <c r="E1078" s="8" t="s">
        <v>2193</v>
      </c>
      <c r="F1078" s="8"/>
      <c r="G1078" s="9" t="s">
        <v>2194</v>
      </c>
      <c r="H1078" s="10" t="s">
        <v>22</v>
      </c>
      <c r="I1078" s="8"/>
      <c r="J1078" s="8"/>
      <c r="K1078" s="8"/>
      <c r="L1078" s="8"/>
      <c r="M1078" s="8"/>
      <c r="N1078" s="8"/>
      <c r="O1078" s="8"/>
      <c r="P1078" s="11"/>
      <c r="Q1078" s="11"/>
      <c r="R1078" s="11"/>
      <c r="S1078" s="11"/>
      <c r="T1078" s="11"/>
    </row>
    <row r="1079" ht="15.75" customHeight="1">
      <c r="A1079" s="6" t="str">
        <f>HYPERLINK("https://devrant.com/rants/2433414","2433414")</f>
        <v>2433414</v>
      </c>
      <c r="B1079" s="7">
        <v>43906.59888888889</v>
      </c>
      <c r="C1079" s="8">
        <v>5.0</v>
      </c>
      <c r="D1079" s="8">
        <v>2.0</v>
      </c>
      <c r="E1079" s="8" t="s">
        <v>646</v>
      </c>
      <c r="F1079" s="8"/>
      <c r="G1079" s="9" t="s">
        <v>2195</v>
      </c>
      <c r="H1079" s="10" t="s">
        <v>25</v>
      </c>
      <c r="I1079" s="10" t="s">
        <v>38</v>
      </c>
      <c r="J1079" s="10" t="s">
        <v>1280</v>
      </c>
      <c r="K1079" s="10" t="s">
        <v>2196</v>
      </c>
      <c r="L1079" s="10" t="s">
        <v>2197</v>
      </c>
      <c r="M1079" s="10" t="s">
        <v>1273</v>
      </c>
      <c r="N1079" s="10" t="s">
        <v>1668</v>
      </c>
      <c r="O1079" s="10" t="s">
        <v>28</v>
      </c>
      <c r="P1079" s="13" t="s">
        <v>88</v>
      </c>
      <c r="Q1079" s="11"/>
      <c r="R1079" s="11"/>
      <c r="S1079" s="13" t="s">
        <v>22</v>
      </c>
      <c r="T1079" s="11"/>
    </row>
    <row r="1080" ht="15.75" customHeight="1">
      <c r="A1080" s="6" t="str">
        <f>HYPERLINK("https://devrant.com/rants/2456628","2456628")</f>
        <v>2456628</v>
      </c>
      <c r="B1080" s="7">
        <v>43931.00738425926</v>
      </c>
      <c r="C1080" s="8">
        <v>5.0</v>
      </c>
      <c r="D1080" s="8">
        <v>1.0</v>
      </c>
      <c r="E1080" s="8" t="s">
        <v>2198</v>
      </c>
      <c r="F1080" s="8"/>
      <c r="G1080" s="9" t="s">
        <v>2199</v>
      </c>
      <c r="H1080" s="10" t="s">
        <v>22</v>
      </c>
      <c r="I1080" s="8"/>
      <c r="J1080" s="8"/>
      <c r="K1080" s="8"/>
      <c r="L1080" s="8"/>
      <c r="M1080" s="8"/>
      <c r="N1080" s="8"/>
      <c r="O1080" s="8"/>
      <c r="P1080" s="11"/>
      <c r="Q1080" s="11"/>
      <c r="R1080" s="11"/>
      <c r="S1080" s="11"/>
      <c r="T1080" s="11"/>
    </row>
    <row r="1081" ht="15.75" customHeight="1">
      <c r="A1081" s="6" t="str">
        <f>HYPERLINK("https://devrant.com/rants/2051961","2051961")</f>
        <v>2051961</v>
      </c>
      <c r="B1081" s="7">
        <v>43558.7149074074</v>
      </c>
      <c r="C1081" s="8">
        <v>5.0</v>
      </c>
      <c r="D1081" s="8">
        <v>0.0</v>
      </c>
      <c r="E1081" s="8" t="s">
        <v>2200</v>
      </c>
      <c r="F1081" s="8"/>
      <c r="G1081" s="9" t="s">
        <v>2201</v>
      </c>
      <c r="H1081" s="10" t="s">
        <v>22</v>
      </c>
      <c r="I1081" s="8"/>
      <c r="J1081" s="8"/>
      <c r="K1081" s="8"/>
      <c r="L1081" s="8"/>
      <c r="M1081" s="8"/>
      <c r="N1081" s="8"/>
      <c r="O1081" s="8"/>
      <c r="P1081" s="11"/>
      <c r="Q1081" s="11"/>
      <c r="R1081" s="11"/>
      <c r="S1081" s="11"/>
      <c r="T1081" s="11"/>
    </row>
    <row r="1082" ht="15.75" customHeight="1">
      <c r="A1082" s="6" t="str">
        <f>HYPERLINK("https://devrant.com/rants/2438651","2438651")</f>
        <v>2438651</v>
      </c>
      <c r="B1082" s="7">
        <v>43911.79548611111</v>
      </c>
      <c r="C1082" s="8">
        <v>5.0</v>
      </c>
      <c r="D1082" s="8">
        <v>8.0</v>
      </c>
      <c r="E1082" s="8" t="s">
        <v>261</v>
      </c>
      <c r="F1082" s="8"/>
      <c r="G1082" s="9" t="s">
        <v>262</v>
      </c>
      <c r="H1082" s="10" t="s">
        <v>25</v>
      </c>
      <c r="I1082" s="10" t="s">
        <v>81</v>
      </c>
      <c r="J1082" s="10" t="s">
        <v>1229</v>
      </c>
      <c r="K1082" s="10" t="s">
        <v>38</v>
      </c>
      <c r="L1082" s="8"/>
      <c r="M1082" s="8"/>
      <c r="N1082" s="8"/>
      <c r="O1082" s="10" t="s">
        <v>28</v>
      </c>
      <c r="P1082" s="13" t="s">
        <v>41</v>
      </c>
      <c r="Q1082" s="11"/>
      <c r="R1082" s="11"/>
      <c r="S1082" s="13" t="s">
        <v>22</v>
      </c>
      <c r="T1082" s="11"/>
    </row>
    <row r="1083" ht="15.75" customHeight="1">
      <c r="A1083" s="6" t="str">
        <f>HYPERLINK("https://devrant.com/rants/1910634","1910634")</f>
        <v>1910634</v>
      </c>
      <c r="B1083" s="7">
        <v>43441.20568287037</v>
      </c>
      <c r="C1083" s="8">
        <v>5.0</v>
      </c>
      <c r="D1083" s="8">
        <v>3.0</v>
      </c>
      <c r="E1083" s="8" t="s">
        <v>2202</v>
      </c>
      <c r="F1083" s="8"/>
      <c r="G1083" s="9" t="s">
        <v>2203</v>
      </c>
      <c r="H1083" s="10" t="s">
        <v>22</v>
      </c>
      <c r="I1083" s="8"/>
      <c r="J1083" s="8"/>
      <c r="K1083" s="8"/>
      <c r="L1083" s="8"/>
      <c r="M1083" s="8"/>
      <c r="N1083" s="8"/>
      <c r="O1083" s="8"/>
      <c r="P1083" s="11"/>
      <c r="Q1083" s="11"/>
      <c r="R1083" s="11"/>
      <c r="S1083" s="11"/>
      <c r="T1083" s="11"/>
    </row>
    <row r="1084" ht="15.75" customHeight="1">
      <c r="A1084" s="6" t="str">
        <f>HYPERLINK("https://devrant.com/rants/2443785","2443785")</f>
        <v>2443785</v>
      </c>
      <c r="B1084" s="7">
        <v>43917.76974537037</v>
      </c>
      <c r="C1084" s="8">
        <v>5.0</v>
      </c>
      <c r="D1084" s="8">
        <v>3.0</v>
      </c>
      <c r="E1084" s="8" t="s">
        <v>1265</v>
      </c>
      <c r="F1084" s="8"/>
      <c r="G1084" s="9" t="s">
        <v>1266</v>
      </c>
      <c r="H1084" s="10" t="s">
        <v>25</v>
      </c>
      <c r="I1084" s="10" t="s">
        <v>81</v>
      </c>
      <c r="J1084" s="10" t="s">
        <v>192</v>
      </c>
      <c r="K1084" s="10" t="s">
        <v>269</v>
      </c>
      <c r="L1084" s="8"/>
      <c r="M1084" s="8"/>
      <c r="N1084" s="8"/>
      <c r="O1084" s="10" t="s">
        <v>46</v>
      </c>
      <c r="P1084" s="11"/>
      <c r="Q1084" s="11"/>
      <c r="R1084" s="11"/>
      <c r="S1084" s="13" t="s">
        <v>22</v>
      </c>
      <c r="T1084" s="11"/>
    </row>
    <row r="1085" ht="15.75" customHeight="1">
      <c r="A1085" s="6" t="str">
        <f>HYPERLINK("https://devrant.com/rants/2445298","2445298")</f>
        <v>2445298</v>
      </c>
      <c r="B1085" s="7">
        <v>43919.52966435185</v>
      </c>
      <c r="C1085" s="8">
        <v>4.0</v>
      </c>
      <c r="D1085" s="8">
        <v>1.0</v>
      </c>
      <c r="E1085" s="8" t="s">
        <v>637</v>
      </c>
      <c r="F1085" s="8"/>
      <c r="G1085" s="9" t="s">
        <v>638</v>
      </c>
      <c r="H1085" s="10" t="s">
        <v>25</v>
      </c>
      <c r="I1085" s="10" t="s">
        <v>2204</v>
      </c>
      <c r="J1085" s="10" t="s">
        <v>2205</v>
      </c>
      <c r="K1085" s="10" t="s">
        <v>2206</v>
      </c>
      <c r="L1085" s="10" t="s">
        <v>155</v>
      </c>
      <c r="M1085" s="8"/>
      <c r="N1085" s="8"/>
      <c r="O1085" s="10" t="s">
        <v>28</v>
      </c>
      <c r="P1085" s="13" t="s">
        <v>41</v>
      </c>
      <c r="Q1085" s="11"/>
      <c r="R1085" s="11"/>
      <c r="S1085" s="13" t="s">
        <v>22</v>
      </c>
      <c r="T1085" s="11"/>
    </row>
    <row r="1086" ht="15.75" customHeight="1">
      <c r="A1086" s="6" t="str">
        <f>HYPERLINK("https://devrant.com/rants/2435778","2435778")</f>
        <v>2435778</v>
      </c>
      <c r="B1086" s="7">
        <v>43908.67737268518</v>
      </c>
      <c r="C1086" s="8">
        <v>4.0</v>
      </c>
      <c r="D1086" s="8">
        <v>4.0</v>
      </c>
      <c r="E1086" s="8" t="s">
        <v>35</v>
      </c>
      <c r="F1086" s="8"/>
      <c r="G1086" s="9" t="s">
        <v>2207</v>
      </c>
      <c r="H1086" s="10" t="s">
        <v>25</v>
      </c>
      <c r="I1086" s="10" t="s">
        <v>269</v>
      </c>
      <c r="J1086" s="10" t="s">
        <v>2208</v>
      </c>
      <c r="K1086" s="10" t="s">
        <v>2209</v>
      </c>
      <c r="L1086" s="10" t="s">
        <v>2210</v>
      </c>
      <c r="M1086" s="8"/>
      <c r="N1086" s="8"/>
      <c r="O1086" s="10" t="s">
        <v>28</v>
      </c>
      <c r="P1086" s="13" t="s">
        <v>41</v>
      </c>
      <c r="Q1086" s="11"/>
      <c r="R1086" s="11"/>
      <c r="S1086" s="13" t="s">
        <v>22</v>
      </c>
      <c r="T1086" s="11"/>
    </row>
    <row r="1087" ht="15.75" customHeight="1">
      <c r="A1087" s="6" t="str">
        <f>HYPERLINK("https://devrant.com/rants/1109807","1109807")</f>
        <v>1109807</v>
      </c>
      <c r="B1087" s="7">
        <v>43097.5474537037</v>
      </c>
      <c r="C1087" s="8">
        <v>2.0</v>
      </c>
      <c r="D1087" s="8">
        <v>1.0</v>
      </c>
      <c r="E1087" s="8" t="s">
        <v>317</v>
      </c>
      <c r="F1087" s="8"/>
      <c r="G1087" s="9" t="s">
        <v>2211</v>
      </c>
      <c r="H1087" s="10" t="s">
        <v>22</v>
      </c>
      <c r="I1087" s="8"/>
      <c r="J1087" s="8"/>
      <c r="K1087" s="8"/>
      <c r="L1087" s="8"/>
      <c r="M1087" s="8"/>
      <c r="N1087" s="8"/>
      <c r="O1087" s="8"/>
      <c r="P1087" s="11"/>
      <c r="Q1087" s="11"/>
      <c r="R1087" s="11"/>
      <c r="S1087" s="11"/>
      <c r="T1087" s="11"/>
    </row>
    <row r="1088" ht="15.75" customHeight="1">
      <c r="A1088" s="6" t="str">
        <f>HYPERLINK("https://devrant.com/rants/2264650","2264650")</f>
        <v>2264650</v>
      </c>
      <c r="B1088" s="7">
        <v>43735.29011574074</v>
      </c>
      <c r="C1088" s="8">
        <v>1.0</v>
      </c>
      <c r="D1088" s="8">
        <v>0.0</v>
      </c>
      <c r="E1088" s="8" t="s">
        <v>2212</v>
      </c>
      <c r="F1088" s="8"/>
      <c r="G1088" s="9" t="s">
        <v>2213</v>
      </c>
      <c r="H1088" s="10" t="s">
        <v>22</v>
      </c>
      <c r="I1088" s="8"/>
      <c r="J1088" s="8"/>
      <c r="K1088" s="8"/>
      <c r="L1088" s="8"/>
      <c r="M1088" s="8"/>
      <c r="N1088" s="8"/>
      <c r="O1088" s="8"/>
      <c r="P1088" s="11"/>
      <c r="Q1088" s="11"/>
      <c r="R1088" s="11"/>
      <c r="S1088" s="11"/>
      <c r="T1088" s="11"/>
    </row>
    <row r="1089" ht="15.75" customHeight="1">
      <c r="A1089" s="6" t="str">
        <f>HYPERLINK("https://devrant.com/rants/2443626","2443626")</f>
        <v>2443626</v>
      </c>
      <c r="B1089" s="7">
        <v>43917.64846064815</v>
      </c>
      <c r="C1089" s="8">
        <v>1.0</v>
      </c>
      <c r="D1089" s="8">
        <v>0.0</v>
      </c>
      <c r="E1089" s="8" t="s">
        <v>881</v>
      </c>
      <c r="F1089" s="8"/>
      <c r="G1089" s="9" t="s">
        <v>882</v>
      </c>
      <c r="H1089" s="10" t="s">
        <v>25</v>
      </c>
      <c r="I1089" s="10" t="s">
        <v>32</v>
      </c>
      <c r="J1089" s="10" t="s">
        <v>953</v>
      </c>
      <c r="K1089" s="10" t="s">
        <v>81</v>
      </c>
      <c r="L1089" s="8"/>
      <c r="M1089" s="8"/>
      <c r="N1089" s="8"/>
      <c r="O1089" s="10" t="s">
        <v>60</v>
      </c>
      <c r="P1089" s="13" t="s">
        <v>61</v>
      </c>
      <c r="Q1089" s="11"/>
      <c r="R1089" s="11"/>
      <c r="S1089" s="13" t="s">
        <v>22</v>
      </c>
      <c r="T1089" s="11"/>
    </row>
    <row r="1090" ht="15.75" customHeight="1">
      <c r="A1090" s="6" t="str">
        <f>HYPERLINK("https://devrant.com/rants/2445695","2445695")</f>
        <v>2445695</v>
      </c>
      <c r="B1090" s="7">
        <v>43920.04753472222</v>
      </c>
      <c r="C1090" s="8">
        <v>1.0</v>
      </c>
      <c r="D1090" s="8">
        <v>0.0</v>
      </c>
      <c r="E1090" s="8" t="s">
        <v>2214</v>
      </c>
      <c r="F1090" s="8"/>
      <c r="G1090" s="9" t="s">
        <v>2215</v>
      </c>
      <c r="H1090" s="10" t="s">
        <v>25</v>
      </c>
      <c r="I1090" s="10" t="s">
        <v>81</v>
      </c>
      <c r="J1090" s="10" t="s">
        <v>1280</v>
      </c>
      <c r="K1090" s="10" t="s">
        <v>2216</v>
      </c>
      <c r="L1090" s="8"/>
      <c r="M1090" s="8"/>
      <c r="N1090" s="8"/>
      <c r="O1090" s="10" t="s">
        <v>60</v>
      </c>
      <c r="P1090" s="13" t="s">
        <v>61</v>
      </c>
      <c r="Q1090" s="11"/>
      <c r="R1090" s="11"/>
      <c r="S1090" s="13" t="s">
        <v>22</v>
      </c>
      <c r="T1090" s="11"/>
    </row>
    <row r="1091" ht="15.75" customHeight="1">
      <c r="A1091" s="6" t="str">
        <f>HYPERLINK("https://devrant.com/rants/1867029","1867029")</f>
        <v>1867029</v>
      </c>
      <c r="B1091" s="7">
        <v>43412.36990740741</v>
      </c>
      <c r="C1091" s="8">
        <v>23.0</v>
      </c>
      <c r="D1091" s="8">
        <v>5.0</v>
      </c>
      <c r="E1091" s="8" t="s">
        <v>2217</v>
      </c>
      <c r="F1091" s="8"/>
      <c r="G1091" s="9" t="s">
        <v>2218</v>
      </c>
      <c r="H1091" s="10" t="s">
        <v>22</v>
      </c>
      <c r="I1091" s="8"/>
      <c r="J1091" s="8"/>
      <c r="K1091" s="8"/>
      <c r="L1091" s="8"/>
      <c r="M1091" s="8"/>
      <c r="N1091" s="8"/>
      <c r="O1091" s="8"/>
      <c r="P1091" s="11"/>
      <c r="Q1091" s="11"/>
      <c r="R1091" s="11"/>
      <c r="S1091" s="11"/>
      <c r="T1091" s="11"/>
    </row>
    <row r="1092" ht="15.75" customHeight="1">
      <c r="A1092" s="6" t="str">
        <f>HYPERLINK("https://devrant.com/rants/970678","970678")</f>
        <v>970678</v>
      </c>
      <c r="B1092" s="7">
        <v>43042.35422453703</v>
      </c>
      <c r="C1092" s="8">
        <v>18.0</v>
      </c>
      <c r="D1092" s="8">
        <v>0.0</v>
      </c>
      <c r="E1092" s="8" t="s">
        <v>20</v>
      </c>
      <c r="F1092" s="8"/>
      <c r="G1092" s="9" t="s">
        <v>2219</v>
      </c>
      <c r="H1092" s="10" t="s">
        <v>22</v>
      </c>
      <c r="I1092" s="8"/>
      <c r="J1092" s="8"/>
      <c r="K1092" s="8"/>
      <c r="L1092" s="8"/>
      <c r="M1092" s="8"/>
      <c r="N1092" s="8"/>
      <c r="O1092" s="8"/>
      <c r="P1092" s="11"/>
      <c r="Q1092" s="11"/>
      <c r="R1092" s="11"/>
      <c r="S1092" s="11"/>
      <c r="T1092" s="11"/>
    </row>
    <row r="1093" ht="15.75" customHeight="1">
      <c r="A1093" s="6" t="str">
        <f>HYPERLINK("https://devrant.com/rants/2452838","2452838")</f>
        <v>2452838</v>
      </c>
      <c r="B1093" s="7">
        <v>43927.23962962963</v>
      </c>
      <c r="C1093" s="8">
        <v>15.0</v>
      </c>
      <c r="D1093" s="8">
        <v>4.0</v>
      </c>
      <c r="E1093" s="8" t="s">
        <v>2220</v>
      </c>
      <c r="F1093" s="8"/>
      <c r="G1093" s="9" t="s">
        <v>2221</v>
      </c>
      <c r="H1093" s="10" t="s">
        <v>25</v>
      </c>
      <c r="I1093" s="10" t="s">
        <v>98</v>
      </c>
      <c r="J1093" s="10" t="s">
        <v>2222</v>
      </c>
      <c r="K1093" s="8"/>
      <c r="L1093" s="8"/>
      <c r="M1093" s="8"/>
      <c r="N1093" s="8"/>
      <c r="O1093" s="10" t="s">
        <v>46</v>
      </c>
      <c r="P1093" s="11"/>
      <c r="Q1093" s="11"/>
      <c r="R1093" s="11"/>
      <c r="S1093" s="13" t="s">
        <v>22</v>
      </c>
      <c r="T1093" s="11"/>
    </row>
    <row r="1094" ht="15.75" customHeight="1">
      <c r="A1094" s="6" t="str">
        <f>HYPERLINK("https://devrant.com/rants/1895383","1895383")</f>
        <v>1895383</v>
      </c>
      <c r="B1094" s="7">
        <v>43431.48240740741</v>
      </c>
      <c r="C1094" s="8">
        <v>10.0</v>
      </c>
      <c r="D1094" s="8">
        <v>4.0</v>
      </c>
      <c r="E1094" s="8" t="s">
        <v>2223</v>
      </c>
      <c r="F1094" s="8" t="s">
        <v>2224</v>
      </c>
      <c r="G1094" s="9" t="s">
        <v>2225</v>
      </c>
      <c r="H1094" s="10" t="s">
        <v>22</v>
      </c>
      <c r="I1094" s="8"/>
      <c r="J1094" s="8"/>
      <c r="K1094" s="8"/>
      <c r="L1094" s="8"/>
      <c r="M1094" s="8"/>
      <c r="N1094" s="8"/>
      <c r="O1094" s="8"/>
      <c r="P1094" s="11"/>
      <c r="Q1094" s="11"/>
      <c r="R1094" s="11"/>
      <c r="S1094" s="11"/>
      <c r="T1094" s="11"/>
    </row>
    <row r="1095" ht="15.75" customHeight="1">
      <c r="A1095" s="6" t="str">
        <f>HYPERLINK("https://devrant.com/rants/2456158","2456158")</f>
        <v>2456158</v>
      </c>
      <c r="B1095" s="7">
        <v>43930.52631944444</v>
      </c>
      <c r="C1095" s="8">
        <v>5.0</v>
      </c>
      <c r="D1095" s="8">
        <v>4.0</v>
      </c>
      <c r="E1095" s="8" t="s">
        <v>2226</v>
      </c>
      <c r="F1095" s="8" t="s">
        <v>2227</v>
      </c>
      <c r="G1095" s="9" t="s">
        <v>2228</v>
      </c>
      <c r="H1095" s="10" t="s">
        <v>22</v>
      </c>
      <c r="I1095" s="8"/>
      <c r="J1095" s="8"/>
      <c r="K1095" s="8"/>
      <c r="L1095" s="8"/>
      <c r="M1095" s="8"/>
      <c r="N1095" s="8"/>
      <c r="O1095" s="8"/>
      <c r="P1095" s="11"/>
      <c r="Q1095" s="11"/>
      <c r="R1095" s="11"/>
      <c r="S1095" s="11"/>
      <c r="T1095" s="11"/>
    </row>
    <row r="1096" ht="15.75" customHeight="1">
      <c r="A1096" s="6" t="str">
        <f>HYPERLINK("https://devrant.com/rants/2431676","2431676")</f>
        <v>2431676</v>
      </c>
      <c r="B1096" s="7">
        <v>43904.51957175926</v>
      </c>
      <c r="C1096" s="8">
        <v>3.0</v>
      </c>
      <c r="D1096" s="8">
        <v>1.0</v>
      </c>
      <c r="E1096" s="8" t="s">
        <v>853</v>
      </c>
      <c r="F1096" s="8"/>
      <c r="G1096" s="9" t="s">
        <v>854</v>
      </c>
      <c r="H1096" s="10" t="s">
        <v>25</v>
      </c>
      <c r="I1096" s="10" t="s">
        <v>98</v>
      </c>
      <c r="J1096" s="10" t="s">
        <v>2222</v>
      </c>
      <c r="K1096" s="8"/>
      <c r="L1096" s="8"/>
      <c r="M1096" s="8"/>
      <c r="N1096" s="8"/>
      <c r="O1096" s="10" t="s">
        <v>28</v>
      </c>
      <c r="P1096" s="13" t="s">
        <v>41</v>
      </c>
      <c r="Q1096" s="11"/>
      <c r="R1096" s="11"/>
      <c r="S1096" s="13" t="s">
        <v>22</v>
      </c>
      <c r="T1096" s="11"/>
    </row>
    <row r="1097" ht="15.75" customHeight="1">
      <c r="A1097" s="6" t="str">
        <f>HYPERLINK("https://devrant.com/rants/2271727","2271727")</f>
        <v>2271727</v>
      </c>
      <c r="B1097" s="7">
        <v>43742.17799768518</v>
      </c>
      <c r="C1097" s="8">
        <v>3.0</v>
      </c>
      <c r="D1097" s="8">
        <v>1.0</v>
      </c>
      <c r="E1097" s="8" t="s">
        <v>2229</v>
      </c>
      <c r="F1097" s="8"/>
      <c r="G1097" s="9" t="s">
        <v>2230</v>
      </c>
      <c r="H1097" s="10" t="s">
        <v>22</v>
      </c>
      <c r="I1097" s="8"/>
      <c r="J1097" s="8"/>
      <c r="K1097" s="8"/>
      <c r="L1097" s="8"/>
      <c r="M1097" s="8"/>
      <c r="N1097" s="8"/>
      <c r="O1097" s="8"/>
      <c r="P1097" s="11"/>
      <c r="Q1097" s="11"/>
      <c r="R1097" s="11"/>
      <c r="S1097" s="11"/>
      <c r="T1097" s="11"/>
    </row>
    <row r="1098" ht="15.75" customHeight="1">
      <c r="A1098" s="6" t="str">
        <f>HYPERLINK("https://devrant.com/rants/2045627","2045627")</f>
        <v>2045627</v>
      </c>
      <c r="B1098" s="7">
        <v>43553.34680555556</v>
      </c>
      <c r="C1098" s="8">
        <v>1.0</v>
      </c>
      <c r="D1098" s="8">
        <v>1.0</v>
      </c>
      <c r="E1098" s="8" t="s">
        <v>2231</v>
      </c>
      <c r="F1098" s="8"/>
      <c r="G1098" s="9" t="s">
        <v>2232</v>
      </c>
      <c r="H1098" s="10" t="s">
        <v>25</v>
      </c>
      <c r="I1098" s="10" t="s">
        <v>38</v>
      </c>
      <c r="J1098" s="10" t="s">
        <v>98</v>
      </c>
      <c r="K1098" s="10" t="s">
        <v>2233</v>
      </c>
      <c r="L1098" s="10"/>
      <c r="M1098" s="8"/>
      <c r="N1098" s="8"/>
      <c r="O1098" s="10" t="s">
        <v>28</v>
      </c>
      <c r="P1098" s="13" t="s">
        <v>29</v>
      </c>
      <c r="Q1098" s="11"/>
      <c r="R1098" s="11"/>
      <c r="S1098" s="13" t="s">
        <v>22</v>
      </c>
      <c r="T1098" s="11"/>
    </row>
    <row r="1099" ht="15.75" customHeight="1">
      <c r="A1099" s="6" t="str">
        <f>HYPERLINK("https://devrant.com/rants/2451182","2451182")</f>
        <v>2451182</v>
      </c>
      <c r="B1099" s="7">
        <v>43925.28851851852</v>
      </c>
      <c r="C1099" s="8">
        <v>10.0</v>
      </c>
      <c r="D1099" s="8">
        <v>2.0</v>
      </c>
      <c r="E1099" s="8" t="s">
        <v>2234</v>
      </c>
      <c r="F1099" s="8"/>
      <c r="G1099" s="9" t="s">
        <v>2235</v>
      </c>
      <c r="H1099" s="10" t="s">
        <v>25</v>
      </c>
      <c r="I1099" s="10" t="s">
        <v>53</v>
      </c>
      <c r="J1099" s="10" t="s">
        <v>38</v>
      </c>
      <c r="K1099" s="10" t="s">
        <v>2233</v>
      </c>
      <c r="L1099" s="10"/>
      <c r="M1099" s="8"/>
      <c r="N1099" s="8"/>
      <c r="O1099" s="10" t="s">
        <v>28</v>
      </c>
      <c r="P1099" s="13" t="s">
        <v>29</v>
      </c>
      <c r="Q1099" s="11"/>
      <c r="R1099" s="11"/>
      <c r="S1099" s="13" t="s">
        <v>22</v>
      </c>
      <c r="T1099" s="11"/>
    </row>
    <row r="1100" ht="15.75" customHeight="1">
      <c r="A1100" s="6" t="str">
        <f>HYPERLINK("https://devrant.com/rants/2447609","2447609")</f>
        <v>2447609</v>
      </c>
      <c r="B1100" s="7">
        <v>43921.84600694444</v>
      </c>
      <c r="C1100" s="8">
        <v>3.0</v>
      </c>
      <c r="D1100" s="8">
        <v>3.0</v>
      </c>
      <c r="E1100" s="8" t="s">
        <v>860</v>
      </c>
      <c r="F1100" s="8"/>
      <c r="G1100" s="9" t="s">
        <v>861</v>
      </c>
      <c r="H1100" s="10" t="s">
        <v>25</v>
      </c>
      <c r="I1100" s="10" t="s">
        <v>38</v>
      </c>
      <c r="J1100" s="10" t="s">
        <v>624</v>
      </c>
      <c r="K1100" s="8"/>
      <c r="L1100" s="8"/>
      <c r="M1100" s="8"/>
      <c r="N1100" s="8"/>
      <c r="O1100" s="10" t="s">
        <v>28</v>
      </c>
      <c r="P1100" s="13" t="s">
        <v>29</v>
      </c>
      <c r="Q1100" s="11"/>
      <c r="R1100" s="11"/>
      <c r="S1100" s="13" t="s">
        <v>22</v>
      </c>
      <c r="T1100" s="11"/>
    </row>
  </sheetData>
  <dataValidations>
    <dataValidation type="list" allowBlank="1" sqref="O1:O352 O354:O1100">
      <formula1>"p,n,o"</formula1>
    </dataValidation>
    <dataValidation type="list" allowBlank="1" sqref="P1:R352 P354:R1100">
      <formula1>"Love,Joy,Fear,Surprise,Anger,Sadness"</formula1>
    </dataValidation>
    <dataValidation type="list" allowBlank="1" sqref="S2:S352 H1:H1100 S354:S1100">
      <formula1>"Y,N"</formula1>
    </dataValidation>
  </dataValidations>
  <printOptions/>
  <pageMargins bottom="1.0" footer="0.0" header="0.0" left="0.75" right="0.75" top="1.0"/>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3.63"/>
  </cols>
  <sheetData>
    <row r="1">
      <c r="A1" s="10"/>
      <c r="B1" s="10" t="s">
        <v>22</v>
      </c>
    </row>
    <row r="2">
      <c r="A2" s="10"/>
      <c r="B2" s="10" t="s">
        <v>22</v>
      </c>
    </row>
    <row r="3">
      <c r="A3" s="10"/>
      <c r="B3" s="10" t="s">
        <v>22</v>
      </c>
    </row>
    <row r="4">
      <c r="A4" s="10"/>
      <c r="B4" s="10" t="s">
        <v>22</v>
      </c>
    </row>
    <row r="5">
      <c r="A5" s="10"/>
      <c r="B5" s="10" t="s">
        <v>22</v>
      </c>
    </row>
    <row r="6">
      <c r="A6" s="10"/>
      <c r="B6" s="10" t="s">
        <v>22</v>
      </c>
    </row>
    <row r="7">
      <c r="A7" s="10"/>
      <c r="B7" s="10" t="s">
        <v>22</v>
      </c>
    </row>
    <row r="8">
      <c r="A8" s="10"/>
      <c r="B8" s="10" t="s">
        <v>22</v>
      </c>
    </row>
    <row r="9">
      <c r="A9" s="10"/>
      <c r="B9" s="10" t="s">
        <v>22</v>
      </c>
    </row>
    <row r="10">
      <c r="A10" s="10"/>
      <c r="B10" s="10" t="s">
        <v>22</v>
      </c>
    </row>
    <row r="11">
      <c r="A11" s="10"/>
      <c r="B11" s="10" t="s">
        <v>22</v>
      </c>
    </row>
    <row r="12">
      <c r="A12" s="10"/>
      <c r="B12" s="10" t="s">
        <v>22</v>
      </c>
    </row>
    <row r="13">
      <c r="A13" s="10"/>
      <c r="B13" s="10" t="s">
        <v>22</v>
      </c>
    </row>
    <row r="14">
      <c r="A14" s="10"/>
      <c r="B14" s="10" t="s">
        <v>22</v>
      </c>
    </row>
    <row r="15">
      <c r="A15" s="10"/>
      <c r="B15" s="10" t="s">
        <v>22</v>
      </c>
    </row>
    <row r="16">
      <c r="A16" s="10"/>
      <c r="B16" s="10" t="s">
        <v>22</v>
      </c>
    </row>
    <row r="17">
      <c r="A17" s="10"/>
      <c r="B17" s="10" t="s">
        <v>22</v>
      </c>
    </row>
    <row r="18">
      <c r="A18" s="10"/>
      <c r="B18" s="10" t="s">
        <v>22</v>
      </c>
    </row>
    <row r="19">
      <c r="A19" s="10"/>
      <c r="B19" s="10" t="s">
        <v>22</v>
      </c>
    </row>
    <row r="20">
      <c r="A20" s="10"/>
      <c r="B20" s="10" t="s">
        <v>22</v>
      </c>
    </row>
    <row r="21">
      <c r="A21" s="10"/>
      <c r="B21" s="10" t="s">
        <v>22</v>
      </c>
    </row>
    <row r="22">
      <c r="A22" s="10"/>
      <c r="B22" s="10" t="s">
        <v>22</v>
      </c>
    </row>
    <row r="23">
      <c r="A23" s="10"/>
      <c r="B23" s="10" t="s">
        <v>22</v>
      </c>
    </row>
    <row r="24">
      <c r="A24" s="10"/>
      <c r="B24" s="10" t="s">
        <v>22</v>
      </c>
    </row>
    <row r="25">
      <c r="A25" s="10"/>
      <c r="B25" s="10" t="s">
        <v>22</v>
      </c>
    </row>
    <row r="26">
      <c r="A26" s="10"/>
      <c r="B26" s="10" t="s">
        <v>22</v>
      </c>
    </row>
    <row r="27">
      <c r="A27" s="10"/>
      <c r="B27" s="10" t="s">
        <v>22</v>
      </c>
    </row>
    <row r="28">
      <c r="A28" s="10"/>
      <c r="B28" s="10" t="s">
        <v>22</v>
      </c>
    </row>
    <row r="29">
      <c r="A29" s="10"/>
      <c r="B29" s="10" t="s">
        <v>22</v>
      </c>
    </row>
    <row r="30">
      <c r="A30" s="10"/>
      <c r="B30" s="10" t="s">
        <v>22</v>
      </c>
    </row>
    <row r="31">
      <c r="A31" s="10"/>
      <c r="B31" s="10" t="s">
        <v>22</v>
      </c>
    </row>
    <row r="32">
      <c r="A32" s="10"/>
      <c r="B32" s="10" t="s">
        <v>22</v>
      </c>
    </row>
    <row r="33">
      <c r="A33" s="10"/>
      <c r="B33" s="10" t="s">
        <v>22</v>
      </c>
    </row>
    <row r="34">
      <c r="A34" s="10"/>
      <c r="B34" s="10" t="s">
        <v>22</v>
      </c>
    </row>
    <row r="35">
      <c r="A35" s="10"/>
      <c r="B35" s="10" t="s">
        <v>22</v>
      </c>
    </row>
    <row r="36">
      <c r="A36" s="10"/>
      <c r="B36" s="10" t="s">
        <v>22</v>
      </c>
    </row>
    <row r="37">
      <c r="A37" s="10"/>
      <c r="B37" s="10" t="s">
        <v>22</v>
      </c>
    </row>
    <row r="38">
      <c r="A38" s="10"/>
      <c r="B38" s="10" t="s">
        <v>22</v>
      </c>
    </row>
    <row r="39">
      <c r="A39" s="10"/>
      <c r="B39" s="10" t="s">
        <v>22</v>
      </c>
    </row>
    <row r="40">
      <c r="A40" s="10"/>
      <c r="B40" s="10" t="s">
        <v>22</v>
      </c>
    </row>
    <row r="41">
      <c r="A41" s="10"/>
      <c r="B41" s="10" t="s">
        <v>22</v>
      </c>
    </row>
    <row r="42">
      <c r="A42" s="10"/>
      <c r="B42" s="10" t="s">
        <v>22</v>
      </c>
    </row>
    <row r="43">
      <c r="A43" s="10"/>
      <c r="B43" s="10" t="s">
        <v>22</v>
      </c>
    </row>
    <row r="44">
      <c r="A44" s="10"/>
      <c r="B44" s="10" t="s">
        <v>22</v>
      </c>
    </row>
    <row r="45">
      <c r="A45" s="10"/>
      <c r="B45" s="10" t="s">
        <v>22</v>
      </c>
    </row>
    <row r="46">
      <c r="A46" s="10"/>
      <c r="B46" s="10" t="s">
        <v>22</v>
      </c>
    </row>
    <row r="47">
      <c r="A47" s="10"/>
      <c r="B47" s="10" t="s">
        <v>22</v>
      </c>
    </row>
    <row r="48">
      <c r="A48" s="10"/>
      <c r="B48" s="10" t="s">
        <v>22</v>
      </c>
    </row>
    <row r="49">
      <c r="A49" s="10"/>
      <c r="B49" s="10" t="s">
        <v>22</v>
      </c>
    </row>
    <row r="50">
      <c r="A50" s="10"/>
      <c r="B50" s="10" t="s">
        <v>22</v>
      </c>
    </row>
    <row r="51">
      <c r="A51" s="10"/>
      <c r="B51" s="10" t="s">
        <v>22</v>
      </c>
    </row>
    <row r="52">
      <c r="A52" s="10"/>
      <c r="B52" s="10" t="s">
        <v>22</v>
      </c>
    </row>
    <row r="53">
      <c r="A53" s="10"/>
      <c r="B53" s="10" t="s">
        <v>22</v>
      </c>
    </row>
    <row r="54">
      <c r="A54" s="10"/>
      <c r="B54" s="10" t="s">
        <v>22</v>
      </c>
    </row>
    <row r="55">
      <c r="A55" s="10"/>
      <c r="B55" s="10" t="s">
        <v>22</v>
      </c>
    </row>
    <row r="56">
      <c r="A56" s="10"/>
      <c r="B56" s="10" t="s">
        <v>22</v>
      </c>
    </row>
    <row r="57">
      <c r="A57" s="10"/>
      <c r="B57" s="10" t="s">
        <v>22</v>
      </c>
    </row>
    <row r="58">
      <c r="A58" s="10"/>
      <c r="B58" s="10" t="s">
        <v>22</v>
      </c>
    </row>
    <row r="59">
      <c r="A59" s="10"/>
      <c r="B59" s="10" t="s">
        <v>22</v>
      </c>
    </row>
    <row r="60">
      <c r="A60" s="10"/>
      <c r="B60" s="10" t="s">
        <v>22</v>
      </c>
    </row>
    <row r="61">
      <c r="A61" s="10"/>
      <c r="B61" s="10" t="s">
        <v>22</v>
      </c>
    </row>
    <row r="62">
      <c r="A62" s="10"/>
      <c r="B62" s="10" t="s">
        <v>22</v>
      </c>
    </row>
    <row r="63">
      <c r="A63" s="10"/>
      <c r="B63" s="10" t="s">
        <v>22</v>
      </c>
    </row>
    <row r="64">
      <c r="A64" s="10"/>
      <c r="B64" s="10" t="s">
        <v>22</v>
      </c>
    </row>
    <row r="65">
      <c r="A65" s="10"/>
      <c r="B65" s="10" t="s">
        <v>22</v>
      </c>
    </row>
    <row r="66">
      <c r="A66" s="10"/>
      <c r="B66" s="10" t="s">
        <v>22</v>
      </c>
    </row>
    <row r="67">
      <c r="A67" s="10"/>
      <c r="B67" s="10" t="s">
        <v>22</v>
      </c>
    </row>
    <row r="68">
      <c r="A68" s="10"/>
      <c r="B68" s="10" t="s">
        <v>22</v>
      </c>
    </row>
    <row r="69">
      <c r="A69" s="10"/>
      <c r="B69" s="10" t="s">
        <v>22</v>
      </c>
    </row>
    <row r="70">
      <c r="A70" s="10"/>
      <c r="B70" s="10" t="s">
        <v>22</v>
      </c>
    </row>
    <row r="71">
      <c r="A71" s="10"/>
      <c r="B71" s="10" t="s">
        <v>22</v>
      </c>
    </row>
    <row r="72">
      <c r="A72" s="10"/>
      <c r="B72" s="10" t="s">
        <v>22</v>
      </c>
    </row>
    <row r="73">
      <c r="A73" s="10"/>
      <c r="B73" s="10" t="s">
        <v>22</v>
      </c>
    </row>
    <row r="74">
      <c r="A74" s="10"/>
      <c r="B74" s="10" t="s">
        <v>22</v>
      </c>
    </row>
    <row r="75">
      <c r="A75" s="10"/>
      <c r="B75" s="10" t="s">
        <v>22</v>
      </c>
    </row>
    <row r="76">
      <c r="A76" s="10"/>
      <c r="B76" s="10" t="s">
        <v>22</v>
      </c>
    </row>
    <row r="77">
      <c r="A77" s="10"/>
      <c r="B77" s="10" t="s">
        <v>22</v>
      </c>
    </row>
    <row r="78">
      <c r="A78" s="10"/>
      <c r="B78" s="10" t="s">
        <v>22</v>
      </c>
    </row>
    <row r="79">
      <c r="A79" s="10"/>
      <c r="B79" s="10" t="s">
        <v>22</v>
      </c>
    </row>
    <row r="80">
      <c r="A80" s="10"/>
      <c r="B80" s="10" t="s">
        <v>22</v>
      </c>
    </row>
    <row r="81">
      <c r="A81" s="10"/>
      <c r="B81" s="10" t="s">
        <v>22</v>
      </c>
    </row>
    <row r="82">
      <c r="A82" s="10"/>
      <c r="B82" s="10" t="s">
        <v>22</v>
      </c>
    </row>
    <row r="83">
      <c r="A83" s="10"/>
      <c r="B83" s="10" t="s">
        <v>22</v>
      </c>
    </row>
    <row r="84">
      <c r="A84" s="10"/>
      <c r="B84" s="10" t="s">
        <v>22</v>
      </c>
    </row>
    <row r="85">
      <c r="A85" s="10"/>
      <c r="B85" s="10" t="s">
        <v>22</v>
      </c>
    </row>
    <row r="86">
      <c r="A86" s="10"/>
      <c r="B86" s="10" t="s">
        <v>22</v>
      </c>
    </row>
    <row r="87">
      <c r="A87" s="10"/>
      <c r="B87" s="10" t="s">
        <v>22</v>
      </c>
    </row>
    <row r="88">
      <c r="A88" s="10"/>
      <c r="B88" s="10" t="s">
        <v>22</v>
      </c>
    </row>
    <row r="89">
      <c r="A89" s="10"/>
      <c r="B89" s="10" t="s">
        <v>22</v>
      </c>
    </row>
    <row r="90">
      <c r="A90" s="10"/>
      <c r="B90" s="10" t="s">
        <v>22</v>
      </c>
    </row>
    <row r="91">
      <c r="A91" s="10"/>
      <c r="B91" s="10" t="s">
        <v>22</v>
      </c>
    </row>
    <row r="92">
      <c r="A92" s="10"/>
      <c r="B92" s="10" t="s">
        <v>22</v>
      </c>
    </row>
    <row r="93">
      <c r="A93" s="10"/>
      <c r="B93" s="10" t="s">
        <v>22</v>
      </c>
    </row>
    <row r="94">
      <c r="A94" s="10"/>
      <c r="B94" s="10" t="s">
        <v>22</v>
      </c>
    </row>
    <row r="95">
      <c r="A95" s="10"/>
      <c r="B95" s="10" t="s">
        <v>22</v>
      </c>
    </row>
    <row r="96">
      <c r="A96" s="10"/>
      <c r="B96" s="10" t="s">
        <v>22</v>
      </c>
    </row>
    <row r="97">
      <c r="A97" s="10"/>
      <c r="B97" s="10" t="s">
        <v>22</v>
      </c>
    </row>
    <row r="98">
      <c r="A98" s="10"/>
      <c r="B98" s="10" t="s">
        <v>22</v>
      </c>
    </row>
    <row r="99">
      <c r="A99" s="10"/>
      <c r="B99" s="10" t="s">
        <v>22</v>
      </c>
    </row>
    <row r="100">
      <c r="A100" s="10"/>
      <c r="B100" s="10" t="s">
        <v>22</v>
      </c>
    </row>
    <row r="101">
      <c r="A101" s="10"/>
      <c r="B101" s="10" t="s">
        <v>22</v>
      </c>
    </row>
    <row r="102">
      <c r="A102" s="10"/>
      <c r="B102" s="10" t="s">
        <v>22</v>
      </c>
    </row>
    <row r="103">
      <c r="A103" s="10"/>
      <c r="B103" s="10" t="s">
        <v>22</v>
      </c>
    </row>
    <row r="104">
      <c r="A104" s="10"/>
      <c r="B104" s="10" t="s">
        <v>22</v>
      </c>
    </row>
    <row r="105">
      <c r="A105" s="10"/>
      <c r="B105" s="10" t="s">
        <v>22</v>
      </c>
    </row>
    <row r="106">
      <c r="A106" s="10"/>
      <c r="B106" s="10" t="s">
        <v>22</v>
      </c>
    </row>
    <row r="107">
      <c r="A107" s="10"/>
      <c r="B107" s="10" t="s">
        <v>22</v>
      </c>
    </row>
    <row r="108">
      <c r="A108" s="10"/>
      <c r="B108" s="10" t="s">
        <v>22</v>
      </c>
    </row>
    <row r="109">
      <c r="A109" s="10"/>
      <c r="B109" s="10" t="s">
        <v>22</v>
      </c>
    </row>
    <row r="110">
      <c r="A110" s="10"/>
      <c r="B110" s="10" t="s">
        <v>22</v>
      </c>
    </row>
    <row r="111">
      <c r="A111" s="10"/>
      <c r="B111" s="10" t="s">
        <v>22</v>
      </c>
    </row>
    <row r="112">
      <c r="A112" s="10"/>
      <c r="B112" s="10" t="s">
        <v>22</v>
      </c>
    </row>
    <row r="113">
      <c r="A113" s="10"/>
      <c r="B113" s="10" t="s">
        <v>22</v>
      </c>
    </row>
    <row r="114">
      <c r="A114" s="10"/>
      <c r="B114" s="10" t="s">
        <v>22</v>
      </c>
    </row>
    <row r="115">
      <c r="A115" s="10"/>
      <c r="B115" s="10" t="s">
        <v>22</v>
      </c>
    </row>
    <row r="116">
      <c r="A116" s="10"/>
      <c r="B116" s="10" t="s">
        <v>22</v>
      </c>
    </row>
    <row r="117">
      <c r="A117" s="10"/>
      <c r="B117" s="10" t="s">
        <v>22</v>
      </c>
    </row>
    <row r="118">
      <c r="A118" s="10"/>
      <c r="B118" s="10" t="s">
        <v>22</v>
      </c>
    </row>
    <row r="119">
      <c r="A119" s="10"/>
      <c r="B119" s="10" t="s">
        <v>22</v>
      </c>
    </row>
    <row r="120">
      <c r="A120" s="10"/>
      <c r="B120" s="10" t="s">
        <v>22</v>
      </c>
    </row>
    <row r="121">
      <c r="A121" s="10"/>
      <c r="B121" s="10" t="s">
        <v>22</v>
      </c>
    </row>
    <row r="122">
      <c r="A122" s="10"/>
      <c r="B122" s="10" t="s">
        <v>22</v>
      </c>
    </row>
    <row r="123">
      <c r="A123" s="10"/>
      <c r="B123" s="10" t="s">
        <v>22</v>
      </c>
    </row>
    <row r="124">
      <c r="A124" s="10"/>
      <c r="B124" s="10" t="s">
        <v>22</v>
      </c>
    </row>
    <row r="125">
      <c r="A125" s="10"/>
      <c r="B125" s="10" t="s">
        <v>22</v>
      </c>
    </row>
    <row r="126">
      <c r="A126" s="10"/>
      <c r="B126" s="10" t="s">
        <v>22</v>
      </c>
    </row>
    <row r="127">
      <c r="A127" s="10"/>
      <c r="B127" s="10" t="s">
        <v>22</v>
      </c>
    </row>
    <row r="128">
      <c r="A128" s="10"/>
      <c r="B128" s="10" t="s">
        <v>22</v>
      </c>
    </row>
    <row r="129">
      <c r="A129" s="10"/>
      <c r="B129" s="10" t="s">
        <v>22</v>
      </c>
    </row>
    <row r="130">
      <c r="A130" s="10"/>
      <c r="B130" s="10" t="s">
        <v>22</v>
      </c>
    </row>
    <row r="131">
      <c r="A131" s="10"/>
      <c r="B131" s="10" t="s">
        <v>22</v>
      </c>
    </row>
    <row r="132">
      <c r="A132" s="10"/>
      <c r="B132" s="10" t="s">
        <v>22</v>
      </c>
    </row>
    <row r="133">
      <c r="A133" s="10"/>
      <c r="B133" s="10" t="s">
        <v>22</v>
      </c>
    </row>
    <row r="134">
      <c r="A134" s="10"/>
      <c r="B134" s="10" t="s">
        <v>22</v>
      </c>
    </row>
    <row r="135">
      <c r="A135" s="10"/>
      <c r="B135" s="10" t="s">
        <v>22</v>
      </c>
    </row>
    <row r="136">
      <c r="A136" s="10"/>
      <c r="B136" s="10" t="s">
        <v>22</v>
      </c>
    </row>
    <row r="137">
      <c r="A137" s="10"/>
      <c r="B137" s="10" t="s">
        <v>22</v>
      </c>
    </row>
    <row r="138">
      <c r="A138" s="10"/>
      <c r="B138" s="10" t="s">
        <v>22</v>
      </c>
    </row>
    <row r="139">
      <c r="A139" s="10"/>
      <c r="B139" s="10" t="s">
        <v>22</v>
      </c>
    </row>
    <row r="140">
      <c r="A140" s="10"/>
      <c r="B140" s="10" t="s">
        <v>22</v>
      </c>
    </row>
    <row r="141">
      <c r="A141" s="10"/>
      <c r="B141" s="10" t="s">
        <v>22</v>
      </c>
    </row>
    <row r="142">
      <c r="A142" s="10"/>
      <c r="B142" s="10" t="s">
        <v>22</v>
      </c>
    </row>
    <row r="143">
      <c r="A143" s="10"/>
      <c r="B143" s="10" t="s">
        <v>22</v>
      </c>
    </row>
    <row r="144">
      <c r="A144" s="10"/>
      <c r="B144" s="10" t="s">
        <v>22</v>
      </c>
    </row>
    <row r="145">
      <c r="A145" s="10"/>
      <c r="B145" s="10" t="s">
        <v>22</v>
      </c>
    </row>
    <row r="146">
      <c r="A146" s="10"/>
      <c r="B146" s="10" t="s">
        <v>22</v>
      </c>
    </row>
    <row r="147">
      <c r="A147" s="10"/>
      <c r="B147" s="10" t="s">
        <v>22</v>
      </c>
    </row>
    <row r="148">
      <c r="A148" s="10"/>
      <c r="B148" s="10" t="s">
        <v>22</v>
      </c>
    </row>
    <row r="149">
      <c r="A149" s="10"/>
      <c r="B149" s="10" t="s">
        <v>22</v>
      </c>
    </row>
    <row r="150">
      <c r="A150" s="10"/>
      <c r="B150" s="10" t="s">
        <v>22</v>
      </c>
    </row>
    <row r="151">
      <c r="A151" s="10"/>
      <c r="B151" s="10" t="s">
        <v>22</v>
      </c>
    </row>
    <row r="152">
      <c r="A152" s="10"/>
      <c r="B152" s="10" t="s">
        <v>22</v>
      </c>
    </row>
    <row r="153">
      <c r="A153" s="10"/>
      <c r="B153" s="10" t="s">
        <v>22</v>
      </c>
    </row>
    <row r="154">
      <c r="A154" s="10"/>
      <c r="B154" s="10" t="s">
        <v>22</v>
      </c>
    </row>
    <row r="155">
      <c r="A155" s="10"/>
      <c r="B155" s="10" t="s">
        <v>22</v>
      </c>
    </row>
    <row r="156">
      <c r="A156" s="10"/>
      <c r="B156" s="10" t="s">
        <v>22</v>
      </c>
    </row>
    <row r="157">
      <c r="A157" s="10"/>
      <c r="B157" s="10" t="s">
        <v>22</v>
      </c>
    </row>
    <row r="158">
      <c r="A158" s="10"/>
      <c r="B158" s="10" t="s">
        <v>22</v>
      </c>
    </row>
    <row r="159">
      <c r="A159" s="10"/>
      <c r="B159" s="10" t="s">
        <v>22</v>
      </c>
    </row>
    <row r="160">
      <c r="A160" s="10"/>
      <c r="B160" s="10" t="s">
        <v>22</v>
      </c>
    </row>
    <row r="161">
      <c r="A161" s="10"/>
      <c r="B161" s="10" t="s">
        <v>22</v>
      </c>
    </row>
    <row r="162">
      <c r="A162" s="10"/>
      <c r="B162" s="10" t="s">
        <v>22</v>
      </c>
    </row>
    <row r="163">
      <c r="A163" s="10"/>
      <c r="B163" s="10" t="s">
        <v>22</v>
      </c>
    </row>
    <row r="164">
      <c r="A164" s="10"/>
      <c r="B164" s="10" t="s">
        <v>22</v>
      </c>
    </row>
    <row r="165">
      <c r="A165" s="10"/>
      <c r="B165" s="10" t="s">
        <v>22</v>
      </c>
    </row>
    <row r="166">
      <c r="A166" s="10"/>
      <c r="B166" s="10" t="s">
        <v>22</v>
      </c>
    </row>
    <row r="167">
      <c r="A167" s="10"/>
      <c r="B167" s="10" t="s">
        <v>22</v>
      </c>
    </row>
    <row r="168">
      <c r="A168" s="10"/>
      <c r="B168" s="10" t="s">
        <v>22</v>
      </c>
    </row>
    <row r="169">
      <c r="A169" s="10"/>
      <c r="B169" s="10" t="s">
        <v>22</v>
      </c>
    </row>
    <row r="170">
      <c r="A170" s="10"/>
      <c r="B170" s="10" t="s">
        <v>22</v>
      </c>
    </row>
    <row r="171">
      <c r="A171" s="10"/>
      <c r="B171" s="10" t="s">
        <v>22</v>
      </c>
    </row>
    <row r="172">
      <c r="A172" s="10"/>
      <c r="B172" s="10" t="s">
        <v>22</v>
      </c>
    </row>
    <row r="173">
      <c r="A173" s="10"/>
      <c r="B173" s="10" t="s">
        <v>22</v>
      </c>
    </row>
    <row r="174">
      <c r="A174" s="10"/>
      <c r="B174" s="10" t="s">
        <v>22</v>
      </c>
    </row>
    <row r="175">
      <c r="A175" s="10"/>
      <c r="B175" s="10" t="s">
        <v>22</v>
      </c>
    </row>
    <row r="176">
      <c r="A176" s="10"/>
      <c r="B176" s="10" t="s">
        <v>22</v>
      </c>
    </row>
    <row r="177">
      <c r="A177" s="10"/>
      <c r="B177" s="10" t="s">
        <v>22</v>
      </c>
    </row>
    <row r="178">
      <c r="A178" s="10"/>
      <c r="B178" s="10" t="s">
        <v>22</v>
      </c>
    </row>
    <row r="179">
      <c r="A179" s="10"/>
      <c r="B179" s="10" t="s">
        <v>22</v>
      </c>
    </row>
    <row r="180">
      <c r="A180" s="10"/>
      <c r="B180" s="10" t="s">
        <v>22</v>
      </c>
    </row>
    <row r="181">
      <c r="A181" s="10"/>
      <c r="B181" s="10" t="s">
        <v>22</v>
      </c>
    </row>
    <row r="182">
      <c r="A182" s="10"/>
      <c r="B182" s="10" t="s">
        <v>22</v>
      </c>
    </row>
    <row r="183">
      <c r="A183" s="10"/>
      <c r="B183" s="10" t="s">
        <v>22</v>
      </c>
    </row>
    <row r="184">
      <c r="A184" s="10"/>
      <c r="B184" s="10" t="s">
        <v>22</v>
      </c>
    </row>
    <row r="185">
      <c r="A185" s="10"/>
      <c r="B185" s="10" t="s">
        <v>22</v>
      </c>
    </row>
    <row r="186">
      <c r="A186" s="10"/>
      <c r="B186" s="10" t="s">
        <v>22</v>
      </c>
    </row>
    <row r="187">
      <c r="A187" s="10"/>
      <c r="B187" s="10" t="s">
        <v>22</v>
      </c>
    </row>
    <row r="188">
      <c r="A188" s="10"/>
      <c r="B188" s="10" t="s">
        <v>22</v>
      </c>
    </row>
    <row r="189">
      <c r="A189" s="10"/>
      <c r="B189" s="10" t="s">
        <v>22</v>
      </c>
    </row>
    <row r="190">
      <c r="A190" s="10"/>
      <c r="B190" s="10" t="s">
        <v>22</v>
      </c>
    </row>
    <row r="191">
      <c r="A191" s="10"/>
      <c r="B191" s="10" t="s">
        <v>22</v>
      </c>
    </row>
    <row r="192">
      <c r="A192" s="10"/>
      <c r="B192" s="10" t="s">
        <v>22</v>
      </c>
    </row>
    <row r="193">
      <c r="A193" s="10"/>
      <c r="B193" s="10" t="s">
        <v>22</v>
      </c>
    </row>
    <row r="194">
      <c r="A194" s="10"/>
      <c r="B194" s="10" t="s">
        <v>22</v>
      </c>
    </row>
    <row r="195">
      <c r="A195" s="10"/>
      <c r="B195" s="10" t="s">
        <v>22</v>
      </c>
    </row>
    <row r="196">
      <c r="A196" s="10"/>
      <c r="B196" s="10" t="s">
        <v>22</v>
      </c>
    </row>
    <row r="197">
      <c r="A197" s="10"/>
      <c r="B197" s="10" t="s">
        <v>22</v>
      </c>
    </row>
    <row r="198">
      <c r="A198" s="10"/>
      <c r="B198" s="10" t="s">
        <v>22</v>
      </c>
    </row>
    <row r="199">
      <c r="A199" s="10"/>
      <c r="B199" s="10" t="s">
        <v>22</v>
      </c>
    </row>
    <row r="200">
      <c r="A200" s="10"/>
      <c r="B200" s="10" t="s">
        <v>22</v>
      </c>
    </row>
    <row r="201">
      <c r="A201" s="10"/>
      <c r="B201" s="10" t="s">
        <v>22</v>
      </c>
    </row>
    <row r="202">
      <c r="A202" s="10"/>
      <c r="B202" s="10" t="s">
        <v>22</v>
      </c>
    </row>
    <row r="203">
      <c r="A203" s="10"/>
      <c r="B203" s="10" t="s">
        <v>22</v>
      </c>
    </row>
    <row r="204">
      <c r="A204" s="10"/>
      <c r="B204" s="10" t="s">
        <v>22</v>
      </c>
    </row>
    <row r="205">
      <c r="A205" s="10"/>
      <c r="B205" s="10" t="s">
        <v>22</v>
      </c>
    </row>
    <row r="206">
      <c r="A206" s="10"/>
      <c r="B206" s="10" t="s">
        <v>22</v>
      </c>
    </row>
    <row r="207">
      <c r="A207" s="10"/>
      <c r="B207" s="10" t="s">
        <v>22</v>
      </c>
    </row>
    <row r="208">
      <c r="A208" s="10"/>
      <c r="B208" s="10" t="s">
        <v>22</v>
      </c>
    </row>
    <row r="209">
      <c r="A209" s="10"/>
      <c r="B209" s="10" t="s">
        <v>22</v>
      </c>
    </row>
    <row r="210">
      <c r="A210" s="10"/>
      <c r="B210" s="10" t="s">
        <v>22</v>
      </c>
    </row>
    <row r="211">
      <c r="A211" s="10"/>
      <c r="B211" s="10" t="s">
        <v>22</v>
      </c>
    </row>
    <row r="212">
      <c r="A212" s="10"/>
      <c r="B212" s="10" t="s">
        <v>22</v>
      </c>
    </row>
    <row r="213">
      <c r="A213" s="10"/>
      <c r="B213" s="10" t="s">
        <v>22</v>
      </c>
    </row>
    <row r="214">
      <c r="A214" s="10"/>
      <c r="B214" s="10" t="s">
        <v>22</v>
      </c>
    </row>
    <row r="215">
      <c r="A215" s="10"/>
      <c r="B215" s="10" t="s">
        <v>22</v>
      </c>
    </row>
    <row r="216">
      <c r="A216" s="10"/>
      <c r="B216" s="10" t="s">
        <v>22</v>
      </c>
    </row>
    <row r="217">
      <c r="A217" s="10"/>
      <c r="B217" s="10" t="s">
        <v>22</v>
      </c>
    </row>
    <row r="218">
      <c r="A218" s="10"/>
      <c r="B218" s="10" t="s">
        <v>22</v>
      </c>
    </row>
    <row r="219">
      <c r="A219" s="10"/>
      <c r="B219" s="10" t="s">
        <v>22</v>
      </c>
    </row>
    <row r="220">
      <c r="A220" s="10"/>
      <c r="B220" s="10" t="s">
        <v>22</v>
      </c>
    </row>
    <row r="221">
      <c r="A221" s="10"/>
      <c r="B221" s="10" t="s">
        <v>22</v>
      </c>
    </row>
    <row r="222">
      <c r="A222" s="10"/>
      <c r="B222" s="10" t="s">
        <v>22</v>
      </c>
    </row>
    <row r="223">
      <c r="A223" s="10"/>
      <c r="B223" s="10" t="s">
        <v>22</v>
      </c>
    </row>
    <row r="224">
      <c r="A224" s="10"/>
      <c r="B224" s="10" t="s">
        <v>22</v>
      </c>
    </row>
    <row r="225">
      <c r="A225" s="10"/>
      <c r="B225" s="10" t="s">
        <v>22</v>
      </c>
    </row>
    <row r="226">
      <c r="A226" s="10"/>
      <c r="B226" s="10" t="s">
        <v>22</v>
      </c>
    </row>
    <row r="227">
      <c r="A227" s="10"/>
      <c r="B227" s="10" t="s">
        <v>22</v>
      </c>
    </row>
    <row r="228">
      <c r="A228" s="10"/>
      <c r="B228" s="10" t="s">
        <v>22</v>
      </c>
    </row>
    <row r="229">
      <c r="A229" s="10"/>
      <c r="B229" s="10" t="s">
        <v>22</v>
      </c>
    </row>
    <row r="230">
      <c r="A230" s="10"/>
      <c r="B230" s="10" t="s">
        <v>22</v>
      </c>
    </row>
    <row r="231">
      <c r="A231" s="10"/>
      <c r="B231" s="10" t="s">
        <v>22</v>
      </c>
    </row>
    <row r="232">
      <c r="A232" s="10"/>
      <c r="B232" s="10" t="s">
        <v>25</v>
      </c>
    </row>
    <row r="233">
      <c r="A233" s="10"/>
      <c r="B233" s="10" t="s">
        <v>25</v>
      </c>
    </row>
    <row r="234">
      <c r="A234" s="10"/>
      <c r="B234" s="10" t="s">
        <v>25</v>
      </c>
    </row>
    <row r="235">
      <c r="A235" s="10"/>
      <c r="B235" s="10" t="s">
        <v>25</v>
      </c>
    </row>
    <row r="236">
      <c r="A236" s="10"/>
      <c r="B236" s="10" t="s">
        <v>25</v>
      </c>
    </row>
    <row r="237">
      <c r="A237" s="10"/>
      <c r="B237" s="10" t="s">
        <v>25</v>
      </c>
    </row>
    <row r="238">
      <c r="A238" s="10"/>
      <c r="B238" s="10" t="s">
        <v>25</v>
      </c>
    </row>
    <row r="239">
      <c r="A239" s="10"/>
      <c r="B239" s="10" t="s">
        <v>25</v>
      </c>
    </row>
    <row r="240">
      <c r="A240" s="10"/>
      <c r="B240" s="10" t="s">
        <v>25</v>
      </c>
    </row>
    <row r="241">
      <c r="A241" s="10"/>
      <c r="B241" s="10" t="s">
        <v>25</v>
      </c>
    </row>
    <row r="242">
      <c r="A242" s="10"/>
      <c r="B242" s="10" t="s">
        <v>25</v>
      </c>
    </row>
    <row r="243">
      <c r="A243" s="10"/>
      <c r="B243" s="10" t="s">
        <v>25</v>
      </c>
    </row>
    <row r="244">
      <c r="A244" s="10"/>
      <c r="B244" s="10" t="s">
        <v>25</v>
      </c>
    </row>
    <row r="245">
      <c r="A245" s="10"/>
      <c r="B245" s="10" t="s">
        <v>25</v>
      </c>
    </row>
    <row r="246">
      <c r="A246" s="10"/>
      <c r="B246" s="10" t="s">
        <v>25</v>
      </c>
    </row>
    <row r="247">
      <c r="A247" s="10"/>
      <c r="B247" s="10" t="s">
        <v>25</v>
      </c>
    </row>
    <row r="248">
      <c r="A248" s="10"/>
      <c r="B248" s="10" t="s">
        <v>25</v>
      </c>
    </row>
    <row r="249">
      <c r="A249" s="10"/>
      <c r="B249" s="10" t="s">
        <v>25</v>
      </c>
    </row>
    <row r="250">
      <c r="A250" s="10"/>
      <c r="B250" s="10" t="s">
        <v>25</v>
      </c>
    </row>
    <row r="251">
      <c r="A251" s="10"/>
      <c r="B251" s="10" t="s">
        <v>25</v>
      </c>
    </row>
    <row r="252">
      <c r="A252" s="10"/>
      <c r="B252" s="10" t="s">
        <v>25</v>
      </c>
    </row>
    <row r="253">
      <c r="A253" s="10"/>
      <c r="B253" s="10" t="s">
        <v>25</v>
      </c>
    </row>
    <row r="254">
      <c r="A254" s="10"/>
      <c r="B254" s="10" t="s">
        <v>25</v>
      </c>
    </row>
    <row r="255">
      <c r="A255" s="10"/>
      <c r="B255" s="10" t="s">
        <v>25</v>
      </c>
    </row>
    <row r="256">
      <c r="A256" s="10"/>
      <c r="B256" s="10" t="s">
        <v>25</v>
      </c>
    </row>
    <row r="257">
      <c r="A257" s="10"/>
      <c r="B257" s="10" t="s">
        <v>25</v>
      </c>
    </row>
    <row r="258">
      <c r="A258" s="10"/>
      <c r="B258" s="10" t="s">
        <v>25</v>
      </c>
    </row>
    <row r="259">
      <c r="A259" s="10"/>
      <c r="B259" s="10" t="s">
        <v>25</v>
      </c>
    </row>
    <row r="260">
      <c r="A260" s="10"/>
      <c r="B260" s="10" t="s">
        <v>25</v>
      </c>
    </row>
    <row r="261">
      <c r="A261" s="10"/>
      <c r="B261" s="10" t="s">
        <v>25</v>
      </c>
    </row>
    <row r="262">
      <c r="A262" s="10"/>
      <c r="B262" s="10" t="s">
        <v>25</v>
      </c>
    </row>
    <row r="263">
      <c r="A263" s="10"/>
      <c r="B263" s="10" t="s">
        <v>25</v>
      </c>
    </row>
    <row r="264">
      <c r="A264" s="10"/>
      <c r="B264" s="10" t="s">
        <v>25</v>
      </c>
    </row>
    <row r="265">
      <c r="A265" s="10"/>
      <c r="B265" s="10" t="s">
        <v>25</v>
      </c>
    </row>
    <row r="266">
      <c r="A266" s="10"/>
      <c r="B266" s="10" t="s">
        <v>25</v>
      </c>
    </row>
    <row r="267">
      <c r="A267" s="10"/>
      <c r="B267" s="10" t="s">
        <v>25</v>
      </c>
    </row>
    <row r="268">
      <c r="A268" s="10"/>
      <c r="B268" s="10" t="s">
        <v>25</v>
      </c>
    </row>
    <row r="269">
      <c r="A269" s="10"/>
      <c r="B269" s="10" t="s">
        <v>25</v>
      </c>
    </row>
    <row r="270">
      <c r="A270" s="10"/>
      <c r="B270" s="10" t="s">
        <v>25</v>
      </c>
    </row>
    <row r="271">
      <c r="A271" s="10"/>
      <c r="B271" s="10" t="s">
        <v>25</v>
      </c>
    </row>
    <row r="272">
      <c r="A272" s="10"/>
      <c r="B272" s="10" t="s">
        <v>25</v>
      </c>
    </row>
    <row r="273">
      <c r="A273" s="10"/>
      <c r="B273" s="10" t="s">
        <v>25</v>
      </c>
    </row>
    <row r="274">
      <c r="A274" s="10"/>
      <c r="B274" s="10" t="s">
        <v>25</v>
      </c>
    </row>
    <row r="275">
      <c r="A275" s="10"/>
      <c r="B275" s="10" t="s">
        <v>25</v>
      </c>
    </row>
    <row r="276">
      <c r="A276" s="10"/>
      <c r="B276" s="10" t="s">
        <v>25</v>
      </c>
    </row>
    <row r="277">
      <c r="A277" s="10"/>
      <c r="B277" s="10" t="s">
        <v>25</v>
      </c>
    </row>
    <row r="278">
      <c r="A278" s="10"/>
      <c r="B278" s="10" t="s">
        <v>25</v>
      </c>
    </row>
    <row r="279">
      <c r="A279" s="10"/>
      <c r="B279" s="10" t="s">
        <v>25</v>
      </c>
    </row>
    <row r="280">
      <c r="A280" s="10"/>
      <c r="B280" s="10" t="s">
        <v>25</v>
      </c>
    </row>
    <row r="281">
      <c r="A281" s="10"/>
      <c r="B281" s="10" t="s">
        <v>25</v>
      </c>
    </row>
    <row r="282">
      <c r="A282" s="10"/>
      <c r="B282" s="10" t="s">
        <v>25</v>
      </c>
    </row>
    <row r="283">
      <c r="A283" s="10"/>
      <c r="B283" s="10" t="s">
        <v>25</v>
      </c>
    </row>
    <row r="284">
      <c r="A284" s="10"/>
      <c r="B284" s="10" t="s">
        <v>25</v>
      </c>
    </row>
    <row r="285">
      <c r="A285" s="10"/>
      <c r="B285" s="10" t="s">
        <v>25</v>
      </c>
    </row>
    <row r="286">
      <c r="A286" s="10"/>
      <c r="B286" s="10" t="s">
        <v>25</v>
      </c>
    </row>
    <row r="287">
      <c r="A287" s="10"/>
      <c r="B287" s="10" t="s">
        <v>25</v>
      </c>
    </row>
    <row r="288">
      <c r="A288" s="10"/>
      <c r="B288" s="10" t="s">
        <v>25</v>
      </c>
    </row>
    <row r="289">
      <c r="A289" s="10"/>
      <c r="B289" s="10" t="s">
        <v>25</v>
      </c>
    </row>
    <row r="290">
      <c r="A290" s="10"/>
      <c r="B290" s="10" t="s">
        <v>25</v>
      </c>
    </row>
    <row r="291">
      <c r="A291" s="10"/>
      <c r="B291" s="10" t="s">
        <v>25</v>
      </c>
    </row>
    <row r="292">
      <c r="A292" s="10"/>
      <c r="B292" s="10" t="s">
        <v>25</v>
      </c>
    </row>
    <row r="293">
      <c r="A293" s="10"/>
      <c r="B293" s="10" t="s">
        <v>25</v>
      </c>
    </row>
    <row r="294">
      <c r="A294" s="10"/>
      <c r="B294" s="10" t="s">
        <v>25</v>
      </c>
    </row>
    <row r="295">
      <c r="A295" s="10"/>
      <c r="B295" s="10" t="s">
        <v>25</v>
      </c>
    </row>
    <row r="296">
      <c r="A296" s="10"/>
      <c r="B296" s="10" t="s">
        <v>25</v>
      </c>
    </row>
    <row r="297">
      <c r="A297" s="10"/>
      <c r="B297" s="10" t="s">
        <v>25</v>
      </c>
    </row>
    <row r="298">
      <c r="A298" s="10"/>
      <c r="B298" s="10" t="s">
        <v>25</v>
      </c>
    </row>
    <row r="299">
      <c r="A299" s="10"/>
      <c r="B299" s="10" t="s">
        <v>25</v>
      </c>
    </row>
    <row r="300">
      <c r="A300" s="10"/>
      <c r="B300" s="10" t="s">
        <v>25</v>
      </c>
    </row>
    <row r="301">
      <c r="A301" s="10"/>
      <c r="B301" s="10" t="s">
        <v>25</v>
      </c>
    </row>
    <row r="302">
      <c r="A302" s="10"/>
      <c r="B302" s="10" t="s">
        <v>25</v>
      </c>
    </row>
    <row r="303">
      <c r="A303" s="10"/>
      <c r="B303" s="10" t="s">
        <v>25</v>
      </c>
    </row>
    <row r="304">
      <c r="A304" s="10"/>
      <c r="B304" s="10" t="s">
        <v>25</v>
      </c>
    </row>
    <row r="305">
      <c r="A305" s="10"/>
      <c r="B305" s="10" t="s">
        <v>25</v>
      </c>
    </row>
    <row r="306">
      <c r="A306" s="10"/>
      <c r="B306" s="10" t="s">
        <v>25</v>
      </c>
    </row>
    <row r="307">
      <c r="A307" s="10"/>
      <c r="B307" s="10" t="s">
        <v>25</v>
      </c>
    </row>
    <row r="308">
      <c r="A308" s="10"/>
      <c r="B308" s="10" t="s">
        <v>25</v>
      </c>
    </row>
    <row r="309">
      <c r="A309" s="10"/>
      <c r="B309" s="10" t="s">
        <v>25</v>
      </c>
    </row>
    <row r="310">
      <c r="A310" s="10"/>
      <c r="B310" s="10" t="s">
        <v>25</v>
      </c>
    </row>
    <row r="311">
      <c r="A311" s="10"/>
      <c r="B311" s="10" t="s">
        <v>25</v>
      </c>
    </row>
    <row r="312">
      <c r="A312" s="10"/>
      <c r="B312" s="10" t="s">
        <v>25</v>
      </c>
    </row>
    <row r="313">
      <c r="A313" s="10"/>
      <c r="B313" s="10" t="s">
        <v>25</v>
      </c>
    </row>
    <row r="314">
      <c r="A314" s="10"/>
      <c r="B314" s="10" t="s">
        <v>25</v>
      </c>
    </row>
    <row r="315">
      <c r="A315" s="10"/>
      <c r="B315" s="10" t="s">
        <v>25</v>
      </c>
    </row>
    <row r="316">
      <c r="A316" s="10"/>
      <c r="B316" s="10" t="s">
        <v>25</v>
      </c>
    </row>
    <row r="317">
      <c r="A317" s="10"/>
      <c r="B317" s="10" t="s">
        <v>25</v>
      </c>
    </row>
    <row r="318">
      <c r="A318" s="10"/>
      <c r="B318" s="10" t="s">
        <v>25</v>
      </c>
    </row>
    <row r="319">
      <c r="A319" s="10"/>
      <c r="B319" s="10" t="s">
        <v>25</v>
      </c>
    </row>
    <row r="320">
      <c r="A320" s="10"/>
      <c r="B320" s="10" t="s">
        <v>25</v>
      </c>
    </row>
    <row r="321">
      <c r="A321" s="10"/>
      <c r="B321" s="10" t="s">
        <v>25</v>
      </c>
    </row>
    <row r="322">
      <c r="A322" s="10"/>
      <c r="B322" s="10" t="s">
        <v>25</v>
      </c>
    </row>
    <row r="323">
      <c r="A323" s="10"/>
      <c r="B323" s="10" t="s">
        <v>25</v>
      </c>
    </row>
    <row r="324">
      <c r="A324" s="10"/>
      <c r="B324" s="10" t="s">
        <v>25</v>
      </c>
    </row>
    <row r="325">
      <c r="A325" s="10"/>
      <c r="B325" s="10" t="s">
        <v>25</v>
      </c>
    </row>
    <row r="326">
      <c r="A326" s="10"/>
      <c r="B326" s="10" t="s">
        <v>25</v>
      </c>
    </row>
    <row r="327">
      <c r="A327" s="10"/>
      <c r="B327" s="10" t="s">
        <v>25</v>
      </c>
    </row>
    <row r="328">
      <c r="A328" s="10"/>
      <c r="B328" s="10" t="s">
        <v>25</v>
      </c>
    </row>
    <row r="329">
      <c r="A329" s="10"/>
      <c r="B329" s="10" t="s">
        <v>25</v>
      </c>
    </row>
    <row r="330">
      <c r="A330" s="10"/>
      <c r="B330" s="10" t="s">
        <v>25</v>
      </c>
    </row>
    <row r="331">
      <c r="A331" s="10"/>
      <c r="B331" s="10" t="s">
        <v>25</v>
      </c>
    </row>
    <row r="332">
      <c r="A332" s="10"/>
      <c r="B332" s="10" t="s">
        <v>25</v>
      </c>
    </row>
    <row r="333">
      <c r="A333" s="10"/>
      <c r="B333" s="10" t="s">
        <v>25</v>
      </c>
    </row>
    <row r="334">
      <c r="A334" s="10"/>
      <c r="B334" s="10" t="s">
        <v>25</v>
      </c>
    </row>
    <row r="335">
      <c r="A335" s="10"/>
      <c r="B335" s="10" t="s">
        <v>25</v>
      </c>
    </row>
    <row r="336">
      <c r="A336" s="10"/>
      <c r="B336" s="10" t="s">
        <v>25</v>
      </c>
    </row>
    <row r="337">
      <c r="A337" s="10"/>
      <c r="B337" s="10" t="s">
        <v>25</v>
      </c>
    </row>
    <row r="338">
      <c r="A338" s="10"/>
      <c r="B338" s="10" t="s">
        <v>25</v>
      </c>
    </row>
    <row r="339">
      <c r="A339" s="10"/>
      <c r="B339" s="10" t="s">
        <v>25</v>
      </c>
    </row>
    <row r="340">
      <c r="A340" s="10"/>
      <c r="B340" s="10" t="s">
        <v>25</v>
      </c>
    </row>
    <row r="341">
      <c r="A341" s="10"/>
      <c r="B341" s="10" t="s">
        <v>25</v>
      </c>
    </row>
    <row r="342">
      <c r="A342" s="10"/>
      <c r="B342" s="10" t="s">
        <v>25</v>
      </c>
    </row>
    <row r="343">
      <c r="A343" s="10"/>
      <c r="B343" s="10" t="s">
        <v>25</v>
      </c>
    </row>
    <row r="344">
      <c r="A344" s="10"/>
      <c r="B344" s="10" t="s">
        <v>25</v>
      </c>
    </row>
    <row r="345">
      <c r="A345" s="10"/>
      <c r="B345" s="10" t="s">
        <v>25</v>
      </c>
    </row>
    <row r="346">
      <c r="A346" s="10"/>
      <c r="B346" s="10" t="s">
        <v>25</v>
      </c>
    </row>
    <row r="347">
      <c r="A347" s="10"/>
      <c r="B347" s="10" t="s">
        <v>25</v>
      </c>
    </row>
    <row r="348">
      <c r="A348" s="10"/>
      <c r="B348" s="10" t="s">
        <v>25</v>
      </c>
    </row>
    <row r="349">
      <c r="A349" s="10"/>
      <c r="B349" s="10" t="s">
        <v>25</v>
      </c>
    </row>
    <row r="350">
      <c r="A350" s="10"/>
      <c r="B350" s="10" t="s">
        <v>25</v>
      </c>
    </row>
    <row r="351">
      <c r="A351" s="10"/>
      <c r="B351" s="10" t="s">
        <v>25</v>
      </c>
    </row>
    <row r="352">
      <c r="A352" s="10"/>
      <c r="B352" s="10" t="s">
        <v>25</v>
      </c>
    </row>
    <row r="353">
      <c r="A353" s="10"/>
      <c r="B353" s="10" t="s">
        <v>25</v>
      </c>
    </row>
    <row r="354">
      <c r="A354" s="10"/>
      <c r="B354" s="10" t="s">
        <v>25</v>
      </c>
    </row>
    <row r="355">
      <c r="A355" s="10"/>
      <c r="B355" s="10" t="s">
        <v>25</v>
      </c>
    </row>
    <row r="356">
      <c r="A356" s="10"/>
      <c r="B356" s="10" t="s">
        <v>25</v>
      </c>
    </row>
    <row r="357">
      <c r="A357" s="10"/>
      <c r="B357" s="10" t="s">
        <v>25</v>
      </c>
    </row>
    <row r="358">
      <c r="A358" s="10"/>
      <c r="B358" s="10" t="s">
        <v>25</v>
      </c>
    </row>
    <row r="359">
      <c r="A359" s="10"/>
      <c r="B359" s="10" t="s">
        <v>25</v>
      </c>
    </row>
    <row r="360">
      <c r="A360" s="10"/>
      <c r="B360" s="10" t="s">
        <v>25</v>
      </c>
    </row>
    <row r="361">
      <c r="A361" s="10"/>
      <c r="B361" s="10" t="s">
        <v>25</v>
      </c>
    </row>
    <row r="362">
      <c r="A362" s="10"/>
      <c r="B362" s="10" t="s">
        <v>25</v>
      </c>
    </row>
    <row r="363">
      <c r="A363" s="10"/>
      <c r="B363" s="10" t="s">
        <v>25</v>
      </c>
    </row>
    <row r="364">
      <c r="A364" s="10"/>
      <c r="B364" s="10" t="s">
        <v>25</v>
      </c>
    </row>
    <row r="365">
      <c r="A365" s="10"/>
      <c r="B365" s="10" t="s">
        <v>25</v>
      </c>
    </row>
    <row r="366">
      <c r="A366" s="10"/>
      <c r="B366" s="10" t="s">
        <v>25</v>
      </c>
    </row>
    <row r="367">
      <c r="A367" s="10"/>
      <c r="B367" s="10" t="s">
        <v>25</v>
      </c>
    </row>
    <row r="368">
      <c r="A368" s="10"/>
      <c r="B368" s="10" t="s">
        <v>25</v>
      </c>
    </row>
    <row r="369">
      <c r="A369" s="10"/>
      <c r="B369" s="10" t="s">
        <v>25</v>
      </c>
    </row>
    <row r="370">
      <c r="A370" s="10"/>
      <c r="B370" s="10" t="s">
        <v>25</v>
      </c>
    </row>
    <row r="371">
      <c r="A371" s="10"/>
      <c r="B371" s="10" t="s">
        <v>25</v>
      </c>
    </row>
    <row r="372">
      <c r="A372" s="10"/>
      <c r="B372" s="10" t="s">
        <v>25</v>
      </c>
    </row>
    <row r="373">
      <c r="A373" s="10"/>
      <c r="B373" s="10" t="s">
        <v>25</v>
      </c>
    </row>
    <row r="374">
      <c r="A374" s="10"/>
      <c r="B374" s="10" t="s">
        <v>25</v>
      </c>
    </row>
    <row r="375">
      <c r="A375" s="10"/>
      <c r="B375" s="10" t="s">
        <v>25</v>
      </c>
    </row>
    <row r="376">
      <c r="A376" s="10"/>
      <c r="B376" s="10" t="s">
        <v>25</v>
      </c>
    </row>
    <row r="377">
      <c r="A377" s="10"/>
      <c r="B377" s="10" t="s">
        <v>25</v>
      </c>
    </row>
    <row r="378">
      <c r="A378" s="10"/>
      <c r="B378" s="10" t="s">
        <v>25</v>
      </c>
    </row>
    <row r="379">
      <c r="A379" s="10"/>
      <c r="B379" s="10" t="s">
        <v>25</v>
      </c>
    </row>
    <row r="380">
      <c r="A380" s="10"/>
      <c r="B380" s="10" t="s">
        <v>25</v>
      </c>
    </row>
    <row r="381">
      <c r="A381" s="10"/>
      <c r="B381" s="10" t="s">
        <v>25</v>
      </c>
    </row>
    <row r="382">
      <c r="A382" s="10"/>
      <c r="B382" s="10" t="s">
        <v>25</v>
      </c>
    </row>
    <row r="383">
      <c r="A383" s="10"/>
      <c r="B383" s="10" t="s">
        <v>25</v>
      </c>
    </row>
    <row r="384">
      <c r="A384" s="10"/>
      <c r="B384" s="10" t="s">
        <v>25</v>
      </c>
    </row>
    <row r="385">
      <c r="A385" s="10"/>
      <c r="B385" s="10" t="s">
        <v>25</v>
      </c>
    </row>
    <row r="386">
      <c r="A386" s="10"/>
      <c r="B386" s="10" t="s">
        <v>25</v>
      </c>
    </row>
    <row r="387">
      <c r="A387" s="10"/>
      <c r="B387" s="10" t="s">
        <v>25</v>
      </c>
    </row>
    <row r="388">
      <c r="A388" s="10"/>
      <c r="B388" s="10" t="s">
        <v>25</v>
      </c>
    </row>
    <row r="389">
      <c r="A389" s="10"/>
      <c r="B389" s="10" t="s">
        <v>25</v>
      </c>
    </row>
    <row r="390">
      <c r="A390" s="10"/>
      <c r="B390" s="10" t="s">
        <v>25</v>
      </c>
    </row>
    <row r="391">
      <c r="A391" s="10"/>
      <c r="B391" s="10" t="s">
        <v>25</v>
      </c>
    </row>
    <row r="392">
      <c r="A392" s="10"/>
      <c r="B392" s="10" t="s">
        <v>25</v>
      </c>
    </row>
    <row r="393">
      <c r="A393" s="10"/>
      <c r="B393" s="10" t="s">
        <v>25</v>
      </c>
    </row>
    <row r="394">
      <c r="A394" s="10"/>
      <c r="B394" s="10" t="s">
        <v>25</v>
      </c>
    </row>
    <row r="395">
      <c r="A395" s="10"/>
      <c r="B395" s="10" t="s">
        <v>25</v>
      </c>
    </row>
    <row r="396">
      <c r="A396" s="10"/>
      <c r="B396" s="10" t="s">
        <v>25</v>
      </c>
    </row>
    <row r="397">
      <c r="A397" s="10"/>
      <c r="B397" s="10" t="s">
        <v>25</v>
      </c>
    </row>
    <row r="398">
      <c r="A398" s="10"/>
      <c r="B398" s="10" t="s">
        <v>25</v>
      </c>
    </row>
    <row r="399">
      <c r="A399" s="10"/>
      <c r="B399" s="10" t="s">
        <v>25</v>
      </c>
    </row>
    <row r="400">
      <c r="A400" s="10"/>
      <c r="B400" s="10" t="s">
        <v>25</v>
      </c>
    </row>
    <row r="401">
      <c r="A401" s="10"/>
      <c r="B401" s="10" t="s">
        <v>25</v>
      </c>
    </row>
    <row r="402">
      <c r="A402" s="10"/>
      <c r="B402" s="10" t="s">
        <v>25</v>
      </c>
    </row>
    <row r="403">
      <c r="A403" s="10"/>
      <c r="B403" s="10" t="s">
        <v>25</v>
      </c>
    </row>
    <row r="404">
      <c r="A404" s="10"/>
      <c r="B404" s="10" t="s">
        <v>25</v>
      </c>
    </row>
    <row r="405">
      <c r="A405" s="10"/>
      <c r="B405" s="10" t="s">
        <v>25</v>
      </c>
    </row>
    <row r="406">
      <c r="A406" s="10"/>
      <c r="B406" s="10" t="s">
        <v>25</v>
      </c>
    </row>
    <row r="407">
      <c r="A407" s="10"/>
      <c r="B407" s="10" t="s">
        <v>25</v>
      </c>
    </row>
    <row r="408">
      <c r="A408" s="10"/>
      <c r="B408" s="10" t="s">
        <v>25</v>
      </c>
    </row>
    <row r="409">
      <c r="A409" s="10"/>
      <c r="B409" s="10" t="s">
        <v>25</v>
      </c>
    </row>
    <row r="410">
      <c r="A410" s="10"/>
      <c r="B410" s="10" t="s">
        <v>25</v>
      </c>
    </row>
    <row r="411">
      <c r="A411" s="10"/>
      <c r="B411" s="10" t="s">
        <v>25</v>
      </c>
    </row>
    <row r="412">
      <c r="A412" s="10"/>
      <c r="B412" s="10" t="s">
        <v>25</v>
      </c>
    </row>
    <row r="413">
      <c r="A413" s="10"/>
      <c r="B413" s="10" t="s">
        <v>25</v>
      </c>
    </row>
    <row r="414">
      <c r="A414" s="10"/>
      <c r="B414" s="10" t="s">
        <v>25</v>
      </c>
    </row>
    <row r="415">
      <c r="A415" s="10"/>
      <c r="B415" s="10" t="s">
        <v>25</v>
      </c>
    </row>
    <row r="416">
      <c r="A416" s="10"/>
      <c r="B416" s="10" t="s">
        <v>25</v>
      </c>
    </row>
    <row r="417">
      <c r="A417" s="10"/>
      <c r="B417" s="10" t="s">
        <v>25</v>
      </c>
    </row>
    <row r="418">
      <c r="A418" s="10"/>
      <c r="B418" s="10" t="s">
        <v>25</v>
      </c>
    </row>
    <row r="419">
      <c r="A419" s="10"/>
      <c r="B419" s="10" t="s">
        <v>25</v>
      </c>
    </row>
    <row r="420">
      <c r="A420" s="10"/>
      <c r="B420" s="10" t="s">
        <v>25</v>
      </c>
    </row>
    <row r="421">
      <c r="A421" s="10"/>
      <c r="B421" s="10" t="s">
        <v>25</v>
      </c>
    </row>
    <row r="422">
      <c r="A422" s="10"/>
      <c r="B422" s="10" t="s">
        <v>25</v>
      </c>
    </row>
    <row r="423">
      <c r="A423" s="10"/>
      <c r="B423" s="10" t="s">
        <v>25</v>
      </c>
    </row>
    <row r="424">
      <c r="A424" s="10"/>
      <c r="B424" s="10" t="s">
        <v>25</v>
      </c>
    </row>
    <row r="425">
      <c r="A425" s="10"/>
      <c r="B425" s="10" t="s">
        <v>25</v>
      </c>
    </row>
    <row r="426">
      <c r="A426" s="10"/>
      <c r="B426" s="10" t="s">
        <v>25</v>
      </c>
    </row>
    <row r="427">
      <c r="A427" s="10"/>
      <c r="B427" s="10" t="s">
        <v>25</v>
      </c>
    </row>
    <row r="428">
      <c r="A428" s="10"/>
      <c r="B428" s="10" t="s">
        <v>25</v>
      </c>
    </row>
    <row r="429">
      <c r="A429" s="10"/>
      <c r="B429" s="10" t="s">
        <v>25</v>
      </c>
    </row>
    <row r="430">
      <c r="A430" s="10"/>
      <c r="B430" s="10" t="s">
        <v>25</v>
      </c>
    </row>
    <row r="431">
      <c r="A431" s="10"/>
      <c r="B431" s="10" t="s">
        <v>25</v>
      </c>
    </row>
    <row r="432">
      <c r="A432" s="10"/>
      <c r="B432" s="10" t="s">
        <v>25</v>
      </c>
    </row>
    <row r="433">
      <c r="A433" s="10"/>
      <c r="B433" s="10" t="s">
        <v>25</v>
      </c>
    </row>
    <row r="434">
      <c r="A434" s="10"/>
      <c r="B434" s="10" t="s">
        <v>25</v>
      </c>
    </row>
    <row r="435">
      <c r="A435" s="10"/>
      <c r="B435" s="10" t="s">
        <v>25</v>
      </c>
    </row>
    <row r="436">
      <c r="A436" s="10"/>
      <c r="B436" s="10" t="s">
        <v>25</v>
      </c>
    </row>
    <row r="437">
      <c r="A437" s="10"/>
      <c r="B437" s="10" t="s">
        <v>25</v>
      </c>
    </row>
    <row r="438">
      <c r="A438" s="10"/>
      <c r="B438" s="10" t="s">
        <v>25</v>
      </c>
    </row>
    <row r="439">
      <c r="A439" s="10"/>
      <c r="B439" s="10" t="s">
        <v>25</v>
      </c>
    </row>
    <row r="440">
      <c r="A440" s="10"/>
      <c r="B440" s="10" t="s">
        <v>25</v>
      </c>
    </row>
    <row r="441">
      <c r="A441" s="10"/>
      <c r="B441" s="10" t="s">
        <v>25</v>
      </c>
    </row>
    <row r="442">
      <c r="A442" s="10"/>
      <c r="B442" s="10" t="s">
        <v>25</v>
      </c>
    </row>
    <row r="443">
      <c r="A443" s="10"/>
      <c r="B443" s="10" t="s">
        <v>25</v>
      </c>
    </row>
    <row r="444">
      <c r="A444" s="10"/>
      <c r="B444" s="10" t="s">
        <v>25</v>
      </c>
    </row>
    <row r="445">
      <c r="A445" s="10"/>
      <c r="B445" s="10" t="s">
        <v>25</v>
      </c>
    </row>
    <row r="446">
      <c r="A446" s="10"/>
      <c r="B446" s="10" t="s">
        <v>25</v>
      </c>
    </row>
    <row r="447">
      <c r="A447" s="10"/>
      <c r="B447" s="10" t="s">
        <v>25</v>
      </c>
    </row>
    <row r="448">
      <c r="A448" s="10"/>
      <c r="B448" s="10" t="s">
        <v>25</v>
      </c>
    </row>
    <row r="449">
      <c r="A449" s="10"/>
      <c r="B449" s="10" t="s">
        <v>25</v>
      </c>
    </row>
    <row r="450">
      <c r="A450" s="10"/>
      <c r="B450" s="10" t="s">
        <v>25</v>
      </c>
    </row>
    <row r="451">
      <c r="A451" s="10"/>
      <c r="B451" s="10" t="s">
        <v>25</v>
      </c>
    </row>
    <row r="452">
      <c r="A452" s="10"/>
      <c r="B452" s="10" t="s">
        <v>25</v>
      </c>
    </row>
    <row r="453">
      <c r="A453" s="10"/>
      <c r="B453" s="10" t="s">
        <v>25</v>
      </c>
    </row>
    <row r="454">
      <c r="A454" s="10"/>
      <c r="B454" s="10" t="s">
        <v>25</v>
      </c>
    </row>
    <row r="455">
      <c r="A455" s="10"/>
      <c r="B455" s="10" t="s">
        <v>25</v>
      </c>
    </row>
    <row r="456">
      <c r="A456" s="10"/>
      <c r="B456" s="10" t="s">
        <v>25</v>
      </c>
    </row>
    <row r="457">
      <c r="A457" s="10"/>
      <c r="B457" s="10" t="s">
        <v>25</v>
      </c>
    </row>
    <row r="458">
      <c r="A458" s="10"/>
      <c r="B458" s="10" t="s">
        <v>25</v>
      </c>
    </row>
    <row r="459">
      <c r="A459" s="10"/>
      <c r="B459" s="10" t="s">
        <v>25</v>
      </c>
    </row>
    <row r="460">
      <c r="A460" s="10"/>
      <c r="B460" s="10" t="s">
        <v>25</v>
      </c>
    </row>
    <row r="461">
      <c r="A461" s="10"/>
      <c r="B461" s="10" t="s">
        <v>25</v>
      </c>
    </row>
    <row r="462">
      <c r="A462" s="10"/>
      <c r="B462" s="10" t="s">
        <v>25</v>
      </c>
    </row>
    <row r="463">
      <c r="A463" s="10"/>
      <c r="B463" s="10" t="s">
        <v>25</v>
      </c>
    </row>
    <row r="464">
      <c r="A464" s="10"/>
      <c r="B464" s="10" t="s">
        <v>25</v>
      </c>
    </row>
    <row r="465">
      <c r="A465" s="10"/>
      <c r="B465" s="10" t="s">
        <v>25</v>
      </c>
    </row>
    <row r="466">
      <c r="A466" s="10"/>
      <c r="B466" s="10" t="s">
        <v>25</v>
      </c>
    </row>
    <row r="467">
      <c r="A467" s="10"/>
      <c r="B467" s="10" t="s">
        <v>25</v>
      </c>
    </row>
    <row r="468">
      <c r="A468" s="10"/>
      <c r="B468" s="10" t="s">
        <v>25</v>
      </c>
    </row>
    <row r="469">
      <c r="A469" s="10"/>
      <c r="B469" s="10" t="s">
        <v>25</v>
      </c>
    </row>
    <row r="470">
      <c r="A470" s="10"/>
      <c r="B470" s="10" t="s">
        <v>25</v>
      </c>
    </row>
    <row r="471">
      <c r="A471" s="10"/>
      <c r="B471" s="10" t="s">
        <v>25</v>
      </c>
    </row>
    <row r="472">
      <c r="A472" s="10"/>
      <c r="B472" s="10" t="s">
        <v>25</v>
      </c>
    </row>
    <row r="473">
      <c r="A473" s="10"/>
      <c r="B473" s="10" t="s">
        <v>25</v>
      </c>
    </row>
    <row r="474">
      <c r="A474" s="10"/>
      <c r="B474" s="10" t="s">
        <v>25</v>
      </c>
    </row>
    <row r="475">
      <c r="A475" s="10"/>
      <c r="B475" s="10" t="s">
        <v>25</v>
      </c>
    </row>
    <row r="476">
      <c r="A476" s="10"/>
      <c r="B476" s="10" t="s">
        <v>25</v>
      </c>
    </row>
    <row r="477">
      <c r="A477" s="10"/>
      <c r="B477" s="10" t="s">
        <v>25</v>
      </c>
    </row>
    <row r="478">
      <c r="A478" s="10"/>
      <c r="B478" s="10" t="s">
        <v>25</v>
      </c>
    </row>
    <row r="479">
      <c r="A479" s="10"/>
      <c r="B479" s="10" t="s">
        <v>25</v>
      </c>
    </row>
    <row r="480">
      <c r="A480" s="10"/>
      <c r="B480" s="10" t="s">
        <v>25</v>
      </c>
    </row>
    <row r="481">
      <c r="A481" s="10"/>
      <c r="B481" s="10" t="s">
        <v>25</v>
      </c>
    </row>
    <row r="482">
      <c r="A482" s="10"/>
      <c r="B482" s="10" t="s">
        <v>25</v>
      </c>
    </row>
    <row r="483">
      <c r="A483" s="10"/>
      <c r="B483" s="10" t="s">
        <v>25</v>
      </c>
    </row>
    <row r="484">
      <c r="A484" s="10"/>
      <c r="B484" s="10" t="s">
        <v>25</v>
      </c>
    </row>
    <row r="485">
      <c r="A485" s="10"/>
      <c r="B485" s="10" t="s">
        <v>25</v>
      </c>
    </row>
    <row r="486">
      <c r="A486" s="10"/>
      <c r="B486" s="10" t="s">
        <v>25</v>
      </c>
    </row>
    <row r="487">
      <c r="A487" s="10"/>
      <c r="B487" s="10" t="s">
        <v>25</v>
      </c>
    </row>
    <row r="488">
      <c r="A488" s="10"/>
      <c r="B488" s="10" t="s">
        <v>25</v>
      </c>
    </row>
    <row r="489">
      <c r="A489" s="10"/>
      <c r="B489" s="10" t="s">
        <v>25</v>
      </c>
    </row>
    <row r="490">
      <c r="A490" s="10"/>
      <c r="B490" s="10" t="s">
        <v>25</v>
      </c>
    </row>
    <row r="491">
      <c r="A491" s="10"/>
      <c r="B491" s="10" t="s">
        <v>25</v>
      </c>
    </row>
    <row r="492">
      <c r="A492" s="10"/>
      <c r="B492" s="10" t="s">
        <v>25</v>
      </c>
    </row>
    <row r="493">
      <c r="A493" s="10"/>
      <c r="B493" s="10" t="s">
        <v>25</v>
      </c>
    </row>
    <row r="494">
      <c r="A494" s="10"/>
      <c r="B494" s="10" t="s">
        <v>25</v>
      </c>
    </row>
    <row r="495">
      <c r="A495" s="10"/>
      <c r="B495" s="10" t="s">
        <v>25</v>
      </c>
    </row>
    <row r="496">
      <c r="A496" s="10"/>
      <c r="B496" s="10" t="s">
        <v>25</v>
      </c>
    </row>
    <row r="497">
      <c r="A497" s="10"/>
      <c r="B497" s="10" t="s">
        <v>25</v>
      </c>
    </row>
    <row r="498">
      <c r="A498" s="10"/>
      <c r="B498" s="10" t="s">
        <v>25</v>
      </c>
    </row>
    <row r="499">
      <c r="A499" s="10"/>
      <c r="B499" s="10" t="s">
        <v>25</v>
      </c>
    </row>
    <row r="500">
      <c r="A500" s="10"/>
      <c r="B500" s="10" t="s">
        <v>25</v>
      </c>
    </row>
    <row r="501">
      <c r="A501" s="10"/>
      <c r="B501" s="10" t="s">
        <v>25</v>
      </c>
    </row>
    <row r="502">
      <c r="A502" s="10"/>
      <c r="B502" s="10" t="s">
        <v>25</v>
      </c>
    </row>
    <row r="503">
      <c r="A503" s="10"/>
      <c r="B503" s="10" t="s">
        <v>25</v>
      </c>
    </row>
    <row r="504">
      <c r="A504" s="10"/>
      <c r="B504" s="10" t="s">
        <v>25</v>
      </c>
    </row>
    <row r="505">
      <c r="A505" s="10"/>
      <c r="B505" s="10" t="s">
        <v>25</v>
      </c>
    </row>
    <row r="506">
      <c r="A506" s="10"/>
      <c r="B506" s="10" t="s">
        <v>25</v>
      </c>
    </row>
    <row r="507">
      <c r="A507" s="10"/>
      <c r="B507" s="10" t="s">
        <v>25</v>
      </c>
    </row>
    <row r="508">
      <c r="A508" s="10"/>
      <c r="B508" s="10" t="s">
        <v>25</v>
      </c>
    </row>
    <row r="509">
      <c r="A509" s="10"/>
      <c r="B509" s="10" t="s">
        <v>25</v>
      </c>
    </row>
    <row r="510">
      <c r="A510" s="10"/>
      <c r="B510" s="10" t="s">
        <v>25</v>
      </c>
    </row>
    <row r="511">
      <c r="A511" s="10"/>
      <c r="B511" s="10" t="s">
        <v>25</v>
      </c>
    </row>
    <row r="512">
      <c r="A512" s="10"/>
      <c r="B512" s="10" t="s">
        <v>25</v>
      </c>
    </row>
    <row r="513">
      <c r="A513" s="10"/>
      <c r="B513" s="10" t="s">
        <v>25</v>
      </c>
    </row>
    <row r="514">
      <c r="A514" s="10"/>
      <c r="B514" s="10" t="s">
        <v>25</v>
      </c>
    </row>
    <row r="515">
      <c r="A515" s="10"/>
      <c r="B515" s="10" t="s">
        <v>25</v>
      </c>
    </row>
    <row r="516">
      <c r="A516" s="10"/>
      <c r="B516" s="10" t="s">
        <v>25</v>
      </c>
    </row>
    <row r="517">
      <c r="A517" s="10"/>
      <c r="B517" s="10" t="s">
        <v>25</v>
      </c>
    </row>
    <row r="518">
      <c r="A518" s="10"/>
      <c r="B518" s="10" t="s">
        <v>25</v>
      </c>
    </row>
    <row r="519">
      <c r="A519" s="10"/>
      <c r="B519" s="10" t="s">
        <v>25</v>
      </c>
    </row>
    <row r="520">
      <c r="A520" s="10"/>
      <c r="B520" s="10" t="s">
        <v>25</v>
      </c>
    </row>
    <row r="521">
      <c r="A521" s="10"/>
      <c r="B521" s="10" t="s">
        <v>25</v>
      </c>
    </row>
    <row r="522">
      <c r="A522" s="10"/>
      <c r="B522" s="10" t="s">
        <v>25</v>
      </c>
    </row>
    <row r="523">
      <c r="A523" s="10"/>
      <c r="B523" s="10" t="s">
        <v>25</v>
      </c>
    </row>
    <row r="524">
      <c r="A524" s="10"/>
      <c r="B524" s="10" t="s">
        <v>25</v>
      </c>
    </row>
    <row r="525">
      <c r="A525" s="10"/>
      <c r="B525" s="10" t="s">
        <v>25</v>
      </c>
    </row>
    <row r="526">
      <c r="A526" s="10"/>
      <c r="B526" s="10" t="s">
        <v>25</v>
      </c>
    </row>
    <row r="527">
      <c r="A527" s="10"/>
      <c r="B527" s="10" t="s">
        <v>25</v>
      </c>
    </row>
    <row r="528">
      <c r="A528" s="10"/>
      <c r="B528" s="10" t="s">
        <v>25</v>
      </c>
    </row>
    <row r="529">
      <c r="A529" s="10"/>
      <c r="B529" s="10" t="s">
        <v>25</v>
      </c>
    </row>
    <row r="530">
      <c r="A530" s="10"/>
      <c r="B530" s="10" t="s">
        <v>25</v>
      </c>
    </row>
    <row r="531">
      <c r="A531" s="10"/>
      <c r="B531" s="10" t="s">
        <v>25</v>
      </c>
    </row>
    <row r="532">
      <c r="A532" s="10"/>
      <c r="B532" s="10" t="s">
        <v>25</v>
      </c>
    </row>
    <row r="533">
      <c r="A533" s="10"/>
      <c r="B533" s="10" t="s">
        <v>25</v>
      </c>
    </row>
    <row r="534">
      <c r="A534" s="10"/>
      <c r="B534" s="10" t="s">
        <v>25</v>
      </c>
    </row>
    <row r="535">
      <c r="A535" s="10"/>
      <c r="B535" s="10" t="s">
        <v>25</v>
      </c>
    </row>
    <row r="536">
      <c r="A536" s="10"/>
      <c r="B536" s="10" t="s">
        <v>25</v>
      </c>
    </row>
    <row r="537">
      <c r="A537" s="10"/>
      <c r="B537" s="10" t="s">
        <v>25</v>
      </c>
    </row>
    <row r="538">
      <c r="A538" s="10"/>
      <c r="B538" s="10" t="s">
        <v>25</v>
      </c>
    </row>
    <row r="539">
      <c r="A539" s="10"/>
      <c r="B539" s="10" t="s">
        <v>25</v>
      </c>
    </row>
    <row r="540">
      <c r="A540" s="10"/>
      <c r="B540" s="10" t="s">
        <v>25</v>
      </c>
    </row>
    <row r="541">
      <c r="A541" s="10"/>
      <c r="B541" s="10" t="s">
        <v>25</v>
      </c>
    </row>
    <row r="542">
      <c r="A542" s="10"/>
      <c r="B542" s="10" t="s">
        <v>25</v>
      </c>
    </row>
    <row r="543">
      <c r="A543" s="10"/>
      <c r="B543" s="10" t="s">
        <v>25</v>
      </c>
    </row>
    <row r="544">
      <c r="A544" s="10"/>
      <c r="B544" s="10" t="s">
        <v>25</v>
      </c>
    </row>
    <row r="545">
      <c r="A545" s="10"/>
      <c r="B545" s="10" t="s">
        <v>25</v>
      </c>
    </row>
    <row r="546">
      <c r="A546" s="10"/>
      <c r="B546" s="10" t="s">
        <v>25</v>
      </c>
    </row>
    <row r="547">
      <c r="A547" s="10"/>
      <c r="B547" s="10" t="s">
        <v>25</v>
      </c>
    </row>
    <row r="548">
      <c r="A548" s="10"/>
      <c r="B548" s="10" t="s">
        <v>25</v>
      </c>
    </row>
    <row r="549">
      <c r="A549" s="10"/>
      <c r="B549" s="10" t="s">
        <v>25</v>
      </c>
    </row>
    <row r="550">
      <c r="A550" s="10"/>
      <c r="B550" s="10" t="s">
        <v>25</v>
      </c>
    </row>
    <row r="551">
      <c r="A551" s="10"/>
      <c r="B551" s="10" t="s">
        <v>25</v>
      </c>
    </row>
    <row r="552">
      <c r="A552" s="10"/>
      <c r="B552" s="10" t="s">
        <v>25</v>
      </c>
    </row>
    <row r="553">
      <c r="A553" s="10"/>
      <c r="B553" s="10" t="s">
        <v>25</v>
      </c>
    </row>
    <row r="554">
      <c r="A554" s="10"/>
      <c r="B554" s="10" t="s">
        <v>25</v>
      </c>
    </row>
    <row r="555">
      <c r="A555" s="10"/>
      <c r="B555" s="10" t="s">
        <v>25</v>
      </c>
    </row>
    <row r="556">
      <c r="A556" s="10"/>
      <c r="B556" s="10" t="s">
        <v>25</v>
      </c>
    </row>
    <row r="557">
      <c r="A557" s="10"/>
      <c r="B557" s="10" t="s">
        <v>25</v>
      </c>
    </row>
    <row r="558">
      <c r="A558" s="10"/>
      <c r="B558" s="10" t="s">
        <v>25</v>
      </c>
    </row>
    <row r="559">
      <c r="A559" s="10"/>
      <c r="B559" s="10" t="s">
        <v>25</v>
      </c>
    </row>
    <row r="560">
      <c r="A560" s="10"/>
      <c r="B560" s="10" t="s">
        <v>25</v>
      </c>
    </row>
    <row r="561">
      <c r="A561" s="10"/>
      <c r="B561" s="10" t="s">
        <v>25</v>
      </c>
    </row>
    <row r="562">
      <c r="A562" s="10"/>
      <c r="B562" s="10" t="s">
        <v>25</v>
      </c>
    </row>
    <row r="563">
      <c r="A563" s="10"/>
      <c r="B563" s="10" t="s">
        <v>25</v>
      </c>
    </row>
    <row r="564">
      <c r="A564" s="10"/>
      <c r="B564" s="10" t="s">
        <v>25</v>
      </c>
    </row>
    <row r="565">
      <c r="A565" s="10"/>
      <c r="B565" s="10" t="s">
        <v>25</v>
      </c>
    </row>
    <row r="566">
      <c r="A566" s="10"/>
      <c r="B566" s="10" t="s">
        <v>25</v>
      </c>
    </row>
    <row r="567">
      <c r="A567" s="10"/>
      <c r="B567" s="10" t="s">
        <v>25</v>
      </c>
    </row>
    <row r="568">
      <c r="A568" s="10"/>
      <c r="B568" s="10" t="s">
        <v>25</v>
      </c>
    </row>
    <row r="569">
      <c r="A569" s="10"/>
      <c r="B569" s="10" t="s">
        <v>25</v>
      </c>
    </row>
    <row r="570">
      <c r="A570" s="10"/>
      <c r="B570" s="10" t="s">
        <v>25</v>
      </c>
    </row>
    <row r="571">
      <c r="A571" s="10"/>
      <c r="B571" s="10" t="s">
        <v>25</v>
      </c>
    </row>
    <row r="572">
      <c r="A572" s="10"/>
      <c r="B572" s="10" t="s">
        <v>25</v>
      </c>
    </row>
    <row r="573">
      <c r="A573" s="10"/>
      <c r="B573" s="10" t="s">
        <v>25</v>
      </c>
    </row>
    <row r="574">
      <c r="A574" s="10"/>
      <c r="B574" s="10" t="s">
        <v>25</v>
      </c>
    </row>
    <row r="575">
      <c r="A575" s="10"/>
      <c r="B575" s="10" t="s">
        <v>25</v>
      </c>
    </row>
    <row r="576">
      <c r="A576" s="10"/>
      <c r="B576" s="10" t="s">
        <v>25</v>
      </c>
    </row>
    <row r="577">
      <c r="A577" s="10"/>
      <c r="B577" s="10" t="s">
        <v>25</v>
      </c>
    </row>
    <row r="578">
      <c r="A578" s="10"/>
      <c r="B578" s="10" t="s">
        <v>25</v>
      </c>
    </row>
    <row r="579">
      <c r="A579" s="10"/>
      <c r="B579" s="10" t="s">
        <v>25</v>
      </c>
    </row>
    <row r="580">
      <c r="A580" s="10"/>
      <c r="B580" s="10" t="s">
        <v>25</v>
      </c>
    </row>
    <row r="581">
      <c r="A581" s="10"/>
      <c r="B581" s="10" t="s">
        <v>25</v>
      </c>
    </row>
    <row r="582">
      <c r="A582" s="10"/>
      <c r="B582" s="10" t="s">
        <v>25</v>
      </c>
    </row>
    <row r="583">
      <c r="A583" s="10"/>
      <c r="B583" s="10" t="s">
        <v>25</v>
      </c>
    </row>
    <row r="584">
      <c r="A584" s="10"/>
      <c r="B584" s="10" t="s">
        <v>25</v>
      </c>
    </row>
    <row r="585">
      <c r="A585" s="10"/>
      <c r="B585" s="10" t="s">
        <v>25</v>
      </c>
    </row>
    <row r="586">
      <c r="A586" s="10"/>
      <c r="B586" s="10" t="s">
        <v>25</v>
      </c>
    </row>
    <row r="587">
      <c r="A587" s="10"/>
      <c r="B587" s="10" t="s">
        <v>25</v>
      </c>
    </row>
    <row r="588">
      <c r="A588" s="10"/>
      <c r="B588" s="10" t="s">
        <v>25</v>
      </c>
    </row>
    <row r="589">
      <c r="A589" s="10"/>
      <c r="B589" s="10" t="s">
        <v>25</v>
      </c>
    </row>
    <row r="590">
      <c r="A590" s="10"/>
      <c r="B590" s="10" t="s">
        <v>25</v>
      </c>
    </row>
    <row r="591">
      <c r="A591" s="10"/>
      <c r="B591" s="10" t="s">
        <v>25</v>
      </c>
    </row>
    <row r="592">
      <c r="A592" s="10"/>
      <c r="B592" s="10" t="s">
        <v>25</v>
      </c>
    </row>
    <row r="593">
      <c r="A593" s="10"/>
      <c r="B593" s="10" t="s">
        <v>25</v>
      </c>
    </row>
    <row r="594">
      <c r="A594" s="10"/>
      <c r="B594" s="10" t="s">
        <v>25</v>
      </c>
    </row>
    <row r="595">
      <c r="A595" s="10"/>
      <c r="B595" s="10" t="s">
        <v>25</v>
      </c>
    </row>
    <row r="596">
      <c r="A596" s="10"/>
      <c r="B596" s="10" t="s">
        <v>25</v>
      </c>
    </row>
    <row r="597">
      <c r="A597" s="10"/>
      <c r="B597" s="10" t="s">
        <v>25</v>
      </c>
    </row>
    <row r="598">
      <c r="A598" s="10"/>
      <c r="B598" s="10" t="s">
        <v>25</v>
      </c>
    </row>
    <row r="599">
      <c r="A599" s="10"/>
      <c r="B599" s="10" t="s">
        <v>25</v>
      </c>
    </row>
    <row r="600">
      <c r="A600" s="10"/>
      <c r="B600" s="10" t="s">
        <v>25</v>
      </c>
    </row>
    <row r="601">
      <c r="A601" s="10"/>
      <c r="B601" s="10" t="s">
        <v>25</v>
      </c>
    </row>
    <row r="602">
      <c r="A602" s="10"/>
      <c r="B602" s="10" t="s">
        <v>25</v>
      </c>
    </row>
    <row r="603">
      <c r="A603" s="10"/>
      <c r="B603" s="10" t="s">
        <v>25</v>
      </c>
    </row>
    <row r="604">
      <c r="A604" s="10"/>
      <c r="B604" s="10" t="s">
        <v>25</v>
      </c>
    </row>
    <row r="605">
      <c r="A605" s="10"/>
      <c r="B605" s="10" t="s">
        <v>25</v>
      </c>
    </row>
    <row r="606">
      <c r="A606" s="10"/>
      <c r="B606" s="10" t="s">
        <v>25</v>
      </c>
    </row>
    <row r="607">
      <c r="A607" s="10"/>
      <c r="B607" s="10" t="s">
        <v>25</v>
      </c>
    </row>
    <row r="608">
      <c r="A608" s="10"/>
      <c r="B608" s="10" t="s">
        <v>25</v>
      </c>
    </row>
    <row r="609">
      <c r="A609" s="10"/>
      <c r="B609" s="10" t="s">
        <v>25</v>
      </c>
    </row>
    <row r="610">
      <c r="A610" s="10"/>
      <c r="B610" s="10" t="s">
        <v>25</v>
      </c>
    </row>
    <row r="611">
      <c r="A611" s="10"/>
      <c r="B611" s="10" t="s">
        <v>25</v>
      </c>
    </row>
    <row r="612">
      <c r="A612" s="10"/>
      <c r="B612" s="10" t="s">
        <v>25</v>
      </c>
    </row>
    <row r="613">
      <c r="A613" s="10"/>
      <c r="B613" s="10" t="s">
        <v>25</v>
      </c>
    </row>
    <row r="614">
      <c r="A614" s="10"/>
      <c r="B614" s="10" t="s">
        <v>25</v>
      </c>
    </row>
    <row r="615">
      <c r="A615" s="10"/>
      <c r="B615" s="10" t="s">
        <v>25</v>
      </c>
    </row>
    <row r="616">
      <c r="A616" s="10"/>
      <c r="B616" s="10" t="s">
        <v>25</v>
      </c>
    </row>
    <row r="617">
      <c r="A617" s="10"/>
      <c r="B617" s="10" t="s">
        <v>25</v>
      </c>
    </row>
    <row r="618">
      <c r="A618" s="10"/>
      <c r="B618" s="10" t="s">
        <v>25</v>
      </c>
    </row>
    <row r="619">
      <c r="A619" s="10"/>
      <c r="B619" s="10" t="s">
        <v>25</v>
      </c>
    </row>
    <row r="620">
      <c r="A620" s="10"/>
      <c r="B620" s="10" t="s">
        <v>25</v>
      </c>
    </row>
    <row r="621">
      <c r="A621" s="10"/>
      <c r="B621" s="10" t="s">
        <v>25</v>
      </c>
    </row>
    <row r="622">
      <c r="A622" s="10"/>
      <c r="B622" s="10" t="s">
        <v>25</v>
      </c>
    </row>
    <row r="623">
      <c r="A623" s="10"/>
      <c r="B623" s="10" t="s">
        <v>25</v>
      </c>
    </row>
    <row r="624">
      <c r="A624" s="10"/>
      <c r="B624" s="10" t="s">
        <v>25</v>
      </c>
    </row>
    <row r="625">
      <c r="A625" s="10"/>
      <c r="B625" s="10" t="s">
        <v>25</v>
      </c>
    </row>
    <row r="626">
      <c r="A626" s="10"/>
      <c r="B626" s="10" t="s">
        <v>25</v>
      </c>
    </row>
    <row r="627">
      <c r="A627" s="10"/>
      <c r="B627" s="10" t="s">
        <v>25</v>
      </c>
    </row>
    <row r="628">
      <c r="A628" s="10"/>
      <c r="B628" s="10" t="s">
        <v>25</v>
      </c>
    </row>
    <row r="629">
      <c r="A629" s="10"/>
      <c r="B629" s="10" t="s">
        <v>25</v>
      </c>
    </row>
    <row r="630">
      <c r="A630" s="10"/>
      <c r="B630" s="10" t="s">
        <v>25</v>
      </c>
    </row>
    <row r="631">
      <c r="A631" s="10"/>
      <c r="B631" s="10" t="s">
        <v>25</v>
      </c>
    </row>
    <row r="632">
      <c r="A632" s="10"/>
      <c r="B632" s="10" t="s">
        <v>25</v>
      </c>
    </row>
    <row r="633">
      <c r="A633" s="10"/>
      <c r="B633" s="10" t="s">
        <v>25</v>
      </c>
    </row>
    <row r="634">
      <c r="A634" s="10"/>
      <c r="B634" s="10" t="s">
        <v>25</v>
      </c>
    </row>
    <row r="635">
      <c r="A635" s="10"/>
      <c r="B635" s="10" t="s">
        <v>25</v>
      </c>
    </row>
    <row r="636">
      <c r="A636" s="10"/>
      <c r="B636" s="10" t="s">
        <v>25</v>
      </c>
    </row>
    <row r="637">
      <c r="A637" s="10"/>
      <c r="B637" s="10" t="s">
        <v>25</v>
      </c>
    </row>
    <row r="638">
      <c r="A638" s="10"/>
      <c r="B638" s="10" t="s">
        <v>25</v>
      </c>
    </row>
    <row r="639">
      <c r="A639" s="10"/>
      <c r="B639" s="10" t="s">
        <v>25</v>
      </c>
    </row>
    <row r="640">
      <c r="A640" s="10"/>
      <c r="B640" s="10" t="s">
        <v>25</v>
      </c>
    </row>
    <row r="641">
      <c r="A641" s="10"/>
      <c r="B641" s="10" t="s">
        <v>25</v>
      </c>
    </row>
    <row r="642">
      <c r="A642" s="10"/>
      <c r="B642" s="10" t="s">
        <v>25</v>
      </c>
    </row>
    <row r="643">
      <c r="A643" s="10"/>
      <c r="B643" s="10" t="s">
        <v>25</v>
      </c>
    </row>
    <row r="644">
      <c r="A644" s="10"/>
      <c r="B644" s="10" t="s">
        <v>25</v>
      </c>
    </row>
    <row r="645">
      <c r="A645" s="10"/>
      <c r="B645" s="10" t="s">
        <v>25</v>
      </c>
    </row>
    <row r="646">
      <c r="A646" s="10"/>
      <c r="B646" s="10" t="s">
        <v>25</v>
      </c>
    </row>
    <row r="647">
      <c r="A647" s="10"/>
      <c r="B647" s="10" t="s">
        <v>25</v>
      </c>
    </row>
    <row r="648">
      <c r="A648" s="10"/>
      <c r="B648" s="10" t="s">
        <v>25</v>
      </c>
    </row>
    <row r="649">
      <c r="A649" s="10"/>
      <c r="B649" s="10" t="s">
        <v>25</v>
      </c>
    </row>
    <row r="650">
      <c r="A650" s="10"/>
      <c r="B650" s="10" t="s">
        <v>25</v>
      </c>
    </row>
    <row r="651">
      <c r="A651" s="10"/>
      <c r="B651" s="10" t="s">
        <v>25</v>
      </c>
    </row>
    <row r="652">
      <c r="A652" s="10"/>
      <c r="B652" s="10" t="s">
        <v>25</v>
      </c>
    </row>
    <row r="653">
      <c r="A653" s="10"/>
      <c r="B653" s="10" t="s">
        <v>25</v>
      </c>
    </row>
    <row r="654">
      <c r="A654" s="10"/>
      <c r="B654" s="10" t="s">
        <v>25</v>
      </c>
    </row>
    <row r="655">
      <c r="A655" s="10"/>
      <c r="B655" s="10" t="s">
        <v>25</v>
      </c>
    </row>
    <row r="656">
      <c r="A656" s="10"/>
      <c r="B656" s="10" t="s">
        <v>25</v>
      </c>
    </row>
    <row r="657">
      <c r="A657" s="10"/>
      <c r="B657" s="10" t="s">
        <v>25</v>
      </c>
    </row>
    <row r="658">
      <c r="A658" s="10"/>
      <c r="B658" s="10" t="s">
        <v>25</v>
      </c>
    </row>
    <row r="659">
      <c r="A659" s="10"/>
      <c r="B659" s="10" t="s">
        <v>25</v>
      </c>
    </row>
    <row r="660">
      <c r="A660" s="10"/>
      <c r="B660" s="10" t="s">
        <v>25</v>
      </c>
    </row>
    <row r="661">
      <c r="A661" s="10"/>
      <c r="B661" s="10" t="s">
        <v>25</v>
      </c>
    </row>
    <row r="662">
      <c r="A662" s="10"/>
      <c r="B662" s="10" t="s">
        <v>25</v>
      </c>
    </row>
    <row r="663">
      <c r="A663" s="10"/>
      <c r="B663" s="10" t="s">
        <v>25</v>
      </c>
    </row>
    <row r="664">
      <c r="A664" s="10"/>
      <c r="B664" s="10" t="s">
        <v>25</v>
      </c>
    </row>
    <row r="665">
      <c r="A665" s="10"/>
      <c r="B665" s="10" t="s">
        <v>25</v>
      </c>
    </row>
    <row r="666">
      <c r="A666" s="10"/>
      <c r="B666" s="10" t="s">
        <v>25</v>
      </c>
    </row>
    <row r="667">
      <c r="A667" s="10"/>
      <c r="B667" s="10" t="s">
        <v>25</v>
      </c>
    </row>
    <row r="668">
      <c r="A668" s="10"/>
      <c r="B668" s="10" t="s">
        <v>25</v>
      </c>
    </row>
    <row r="669">
      <c r="A669" s="10"/>
      <c r="B669" s="10" t="s">
        <v>25</v>
      </c>
    </row>
    <row r="670">
      <c r="A670" s="10"/>
      <c r="B670" s="10" t="s">
        <v>25</v>
      </c>
    </row>
    <row r="671">
      <c r="A671" s="10"/>
      <c r="B671" s="10" t="s">
        <v>25</v>
      </c>
    </row>
    <row r="672">
      <c r="A672" s="10"/>
      <c r="B672" s="10" t="s">
        <v>25</v>
      </c>
    </row>
    <row r="673">
      <c r="A673" s="10"/>
      <c r="B673" s="10" t="s">
        <v>25</v>
      </c>
    </row>
    <row r="674">
      <c r="A674" s="10"/>
      <c r="B674" s="10" t="s">
        <v>25</v>
      </c>
    </row>
    <row r="675">
      <c r="A675" s="10"/>
      <c r="B675" s="10" t="s">
        <v>25</v>
      </c>
    </row>
    <row r="676">
      <c r="A676" s="10"/>
      <c r="B676" s="10" t="s">
        <v>25</v>
      </c>
    </row>
    <row r="677">
      <c r="A677" s="10"/>
      <c r="B677" s="10" t="s">
        <v>25</v>
      </c>
    </row>
    <row r="678">
      <c r="A678" s="10"/>
      <c r="B678" s="10" t="s">
        <v>25</v>
      </c>
    </row>
    <row r="679">
      <c r="A679" s="10"/>
      <c r="B679" s="10" t="s">
        <v>25</v>
      </c>
    </row>
    <row r="680">
      <c r="A680" s="10"/>
      <c r="B680" s="10" t="s">
        <v>25</v>
      </c>
    </row>
    <row r="681">
      <c r="A681" s="10"/>
      <c r="B681" s="10" t="s">
        <v>25</v>
      </c>
    </row>
    <row r="682">
      <c r="A682" s="10"/>
      <c r="B682" s="10" t="s">
        <v>25</v>
      </c>
    </row>
    <row r="683">
      <c r="A683" s="10"/>
      <c r="B683" s="10" t="s">
        <v>25</v>
      </c>
    </row>
    <row r="684">
      <c r="A684" s="10"/>
      <c r="B684" s="10" t="s">
        <v>25</v>
      </c>
    </row>
    <row r="685">
      <c r="A685" s="10"/>
      <c r="B685" s="10" t="s">
        <v>25</v>
      </c>
    </row>
    <row r="686">
      <c r="A686" s="10"/>
      <c r="B686" s="10" t="s">
        <v>25</v>
      </c>
    </row>
    <row r="687">
      <c r="A687" s="10"/>
      <c r="B687" s="10" t="s">
        <v>25</v>
      </c>
    </row>
    <row r="688">
      <c r="A688" s="10"/>
      <c r="B688" s="10" t="s">
        <v>25</v>
      </c>
    </row>
    <row r="689">
      <c r="A689" s="10"/>
      <c r="B689" s="10" t="s">
        <v>25</v>
      </c>
    </row>
    <row r="690">
      <c r="A690" s="10"/>
      <c r="B690" s="10" t="s">
        <v>25</v>
      </c>
    </row>
    <row r="691">
      <c r="A691" s="10"/>
      <c r="B691" s="10" t="s">
        <v>25</v>
      </c>
    </row>
    <row r="692">
      <c r="A692" s="10"/>
      <c r="B692" s="10" t="s">
        <v>25</v>
      </c>
    </row>
    <row r="693">
      <c r="A693" s="10"/>
      <c r="B693" s="10" t="s">
        <v>25</v>
      </c>
    </row>
    <row r="694">
      <c r="A694" s="10"/>
      <c r="B694" s="10" t="s">
        <v>25</v>
      </c>
    </row>
    <row r="695">
      <c r="A695" s="10"/>
      <c r="B695" s="10" t="s">
        <v>25</v>
      </c>
    </row>
    <row r="696">
      <c r="A696" s="10"/>
      <c r="B696" s="10" t="s">
        <v>25</v>
      </c>
    </row>
    <row r="697">
      <c r="A697" s="10"/>
      <c r="B697" s="10" t="s">
        <v>25</v>
      </c>
    </row>
    <row r="698">
      <c r="A698" s="10"/>
      <c r="B698" s="10" t="s">
        <v>25</v>
      </c>
    </row>
    <row r="699">
      <c r="A699" s="10"/>
      <c r="B699" s="10" t="s">
        <v>25</v>
      </c>
    </row>
    <row r="700">
      <c r="A700" s="10"/>
      <c r="B700" s="10" t="s">
        <v>25</v>
      </c>
    </row>
    <row r="701">
      <c r="A701" s="10"/>
      <c r="B701" s="10" t="s">
        <v>25</v>
      </c>
    </row>
    <row r="702">
      <c r="A702" s="10"/>
      <c r="B702" s="10" t="s">
        <v>25</v>
      </c>
    </row>
    <row r="703">
      <c r="A703" s="10"/>
      <c r="B703" s="10" t="s">
        <v>25</v>
      </c>
    </row>
    <row r="704">
      <c r="A704" s="10"/>
      <c r="B704" s="10" t="s">
        <v>25</v>
      </c>
    </row>
    <row r="705">
      <c r="A705" s="10"/>
      <c r="B705" s="10" t="s">
        <v>25</v>
      </c>
    </row>
    <row r="706">
      <c r="A706" s="10"/>
      <c r="B706" s="10" t="s">
        <v>25</v>
      </c>
    </row>
    <row r="707">
      <c r="A707" s="10"/>
      <c r="B707" s="10" t="s">
        <v>25</v>
      </c>
    </row>
    <row r="708">
      <c r="A708" s="10"/>
      <c r="B708" s="10" t="s">
        <v>25</v>
      </c>
    </row>
    <row r="709">
      <c r="A709" s="10"/>
      <c r="B709" s="10" t="s">
        <v>25</v>
      </c>
    </row>
    <row r="710">
      <c r="A710" s="10"/>
      <c r="B710" s="10" t="s">
        <v>25</v>
      </c>
    </row>
    <row r="711">
      <c r="A711" s="10"/>
      <c r="B711" s="10" t="s">
        <v>25</v>
      </c>
    </row>
    <row r="712">
      <c r="A712" s="10"/>
      <c r="B712" s="10" t="s">
        <v>25</v>
      </c>
    </row>
    <row r="713">
      <c r="A713" s="10"/>
      <c r="B713" s="10" t="s">
        <v>25</v>
      </c>
    </row>
    <row r="714">
      <c r="A714" s="10"/>
      <c r="B714" s="10" t="s">
        <v>25</v>
      </c>
    </row>
    <row r="715">
      <c r="A715" s="10"/>
      <c r="B715" s="10" t="s">
        <v>25</v>
      </c>
    </row>
    <row r="716">
      <c r="A716" s="10"/>
      <c r="B716" s="10" t="s">
        <v>25</v>
      </c>
    </row>
    <row r="717">
      <c r="A717" s="10"/>
      <c r="B717" s="10" t="s">
        <v>25</v>
      </c>
    </row>
    <row r="718">
      <c r="A718" s="10"/>
      <c r="B718" s="10" t="s">
        <v>25</v>
      </c>
    </row>
    <row r="719">
      <c r="A719" s="10"/>
      <c r="B719" s="10" t="s">
        <v>25</v>
      </c>
    </row>
    <row r="720">
      <c r="A720" s="10"/>
      <c r="B720" s="10" t="s">
        <v>25</v>
      </c>
    </row>
    <row r="721">
      <c r="A721" s="10"/>
      <c r="B721" s="10" t="s">
        <v>25</v>
      </c>
    </row>
    <row r="722">
      <c r="A722" s="10"/>
      <c r="B722" s="10" t="s">
        <v>25</v>
      </c>
    </row>
    <row r="723">
      <c r="A723" s="10"/>
      <c r="B723" s="10" t="s">
        <v>25</v>
      </c>
    </row>
    <row r="724">
      <c r="A724" s="10"/>
      <c r="B724" s="10" t="s">
        <v>25</v>
      </c>
    </row>
    <row r="725">
      <c r="A725" s="10"/>
      <c r="B725" s="10" t="s">
        <v>25</v>
      </c>
    </row>
    <row r="726">
      <c r="A726" s="10"/>
      <c r="B726" s="10" t="s">
        <v>25</v>
      </c>
    </row>
    <row r="727">
      <c r="A727" s="10"/>
      <c r="B727" s="10" t="s">
        <v>25</v>
      </c>
    </row>
    <row r="728">
      <c r="A728" s="10"/>
      <c r="B728" s="10" t="s">
        <v>25</v>
      </c>
    </row>
    <row r="729">
      <c r="A729" s="10"/>
      <c r="B729" s="10" t="s">
        <v>25</v>
      </c>
    </row>
    <row r="730">
      <c r="A730" s="10"/>
      <c r="B730" s="10" t="s">
        <v>25</v>
      </c>
    </row>
    <row r="731">
      <c r="A731" s="10"/>
      <c r="B731" s="10" t="s">
        <v>25</v>
      </c>
    </row>
    <row r="732">
      <c r="A732" s="10"/>
      <c r="B732" s="10" t="s">
        <v>25</v>
      </c>
    </row>
    <row r="733">
      <c r="A733" s="10"/>
      <c r="B733" s="10" t="s">
        <v>25</v>
      </c>
    </row>
    <row r="734">
      <c r="A734" s="10"/>
      <c r="B734" s="10" t="s">
        <v>25</v>
      </c>
    </row>
    <row r="735">
      <c r="A735" s="10"/>
      <c r="B735" s="10" t="s">
        <v>25</v>
      </c>
    </row>
    <row r="736">
      <c r="A736" s="10"/>
      <c r="B736" s="10" t="s">
        <v>25</v>
      </c>
    </row>
    <row r="737">
      <c r="A737" s="10"/>
      <c r="B737" s="10" t="s">
        <v>25</v>
      </c>
    </row>
    <row r="738">
      <c r="A738" s="10"/>
      <c r="B738" s="10" t="s">
        <v>25</v>
      </c>
    </row>
    <row r="739">
      <c r="A739" s="10"/>
      <c r="B739" s="10" t="s">
        <v>25</v>
      </c>
    </row>
    <row r="740">
      <c r="A740" s="10"/>
      <c r="B740" s="10" t="s">
        <v>25</v>
      </c>
    </row>
    <row r="741">
      <c r="A741" s="10"/>
      <c r="B741" s="10" t="s">
        <v>25</v>
      </c>
    </row>
    <row r="742">
      <c r="A742" s="10"/>
      <c r="B742" s="10" t="s">
        <v>25</v>
      </c>
    </row>
    <row r="743">
      <c r="A743" s="10"/>
      <c r="B743" s="10" t="s">
        <v>25</v>
      </c>
    </row>
    <row r="744">
      <c r="A744" s="10"/>
      <c r="B744" s="10" t="s">
        <v>25</v>
      </c>
    </row>
    <row r="745">
      <c r="A745" s="10"/>
      <c r="B745" s="10" t="s">
        <v>25</v>
      </c>
    </row>
    <row r="746">
      <c r="A746" s="10"/>
      <c r="B746" s="10" t="s">
        <v>25</v>
      </c>
    </row>
    <row r="747">
      <c r="A747" s="10"/>
      <c r="B747" s="10" t="s">
        <v>25</v>
      </c>
    </row>
    <row r="748">
      <c r="A748" s="10"/>
      <c r="B748" s="10" t="s">
        <v>25</v>
      </c>
    </row>
    <row r="749">
      <c r="A749" s="10"/>
      <c r="B749" s="10" t="s">
        <v>25</v>
      </c>
    </row>
    <row r="750">
      <c r="A750" s="10"/>
      <c r="B750" s="10" t="s">
        <v>25</v>
      </c>
    </row>
    <row r="751">
      <c r="A751" s="10"/>
      <c r="B751" s="10" t="s">
        <v>25</v>
      </c>
    </row>
    <row r="752">
      <c r="A752" s="10"/>
      <c r="B752" s="10" t="s">
        <v>25</v>
      </c>
    </row>
    <row r="753">
      <c r="A753" s="10"/>
      <c r="B753" s="10" t="s">
        <v>25</v>
      </c>
    </row>
    <row r="754">
      <c r="A754" s="10"/>
      <c r="B754" s="10" t="s">
        <v>25</v>
      </c>
    </row>
    <row r="755">
      <c r="A755" s="10"/>
      <c r="B755" s="10" t="s">
        <v>25</v>
      </c>
    </row>
    <row r="756">
      <c r="A756" s="10"/>
      <c r="B756" s="10" t="s">
        <v>25</v>
      </c>
    </row>
    <row r="757">
      <c r="A757" s="10"/>
      <c r="B757" s="10" t="s">
        <v>25</v>
      </c>
    </row>
    <row r="758">
      <c r="A758" s="10"/>
      <c r="B758" s="10" t="s">
        <v>25</v>
      </c>
    </row>
    <row r="759">
      <c r="A759" s="10"/>
      <c r="B759" s="10" t="s">
        <v>25</v>
      </c>
    </row>
    <row r="760">
      <c r="A760" s="10"/>
      <c r="B760" s="10" t="s">
        <v>25</v>
      </c>
    </row>
    <row r="761">
      <c r="A761" s="10"/>
      <c r="B761" s="10" t="s">
        <v>25</v>
      </c>
    </row>
    <row r="762">
      <c r="A762" s="10"/>
      <c r="B762" s="10" t="s">
        <v>25</v>
      </c>
    </row>
    <row r="763">
      <c r="A763" s="10"/>
      <c r="B763" s="10" t="s">
        <v>25</v>
      </c>
    </row>
    <row r="764">
      <c r="A764" s="10"/>
      <c r="B764" s="10" t="s">
        <v>25</v>
      </c>
    </row>
    <row r="765">
      <c r="A765" s="10"/>
      <c r="B765" s="10" t="s">
        <v>25</v>
      </c>
    </row>
    <row r="766">
      <c r="A766" s="10"/>
      <c r="B766" s="10" t="s">
        <v>25</v>
      </c>
    </row>
    <row r="767">
      <c r="A767" s="10"/>
      <c r="B767" s="10" t="s">
        <v>25</v>
      </c>
    </row>
    <row r="768">
      <c r="A768" s="10"/>
      <c r="B768" s="10" t="s">
        <v>25</v>
      </c>
    </row>
    <row r="769">
      <c r="A769" s="10"/>
      <c r="B769" s="10" t="s">
        <v>25</v>
      </c>
    </row>
    <row r="770">
      <c r="A770" s="10"/>
      <c r="B770" s="10" t="s">
        <v>25</v>
      </c>
    </row>
    <row r="771">
      <c r="A771" s="10"/>
      <c r="B771" s="10" t="s">
        <v>25</v>
      </c>
    </row>
    <row r="772">
      <c r="A772" s="10"/>
      <c r="B772" s="10" t="s">
        <v>25</v>
      </c>
    </row>
    <row r="773">
      <c r="A773" s="10"/>
      <c r="B773" s="10" t="s">
        <v>25</v>
      </c>
    </row>
    <row r="774">
      <c r="A774" s="10"/>
      <c r="B774" s="10" t="s">
        <v>25</v>
      </c>
    </row>
    <row r="775">
      <c r="A775" s="10"/>
      <c r="B775" s="10" t="s">
        <v>25</v>
      </c>
    </row>
    <row r="776">
      <c r="A776" s="10"/>
      <c r="B776" s="10" t="s">
        <v>25</v>
      </c>
    </row>
    <row r="777">
      <c r="A777" s="10"/>
      <c r="B777" s="10" t="s">
        <v>25</v>
      </c>
    </row>
    <row r="778">
      <c r="A778" s="10"/>
      <c r="B778" s="10" t="s">
        <v>25</v>
      </c>
    </row>
    <row r="779">
      <c r="A779" s="10"/>
      <c r="B779" s="10" t="s">
        <v>25</v>
      </c>
    </row>
    <row r="780">
      <c r="A780" s="10"/>
      <c r="B780" s="10" t="s">
        <v>25</v>
      </c>
    </row>
    <row r="781">
      <c r="A781" s="10"/>
      <c r="B781" s="10" t="s">
        <v>25</v>
      </c>
    </row>
    <row r="782">
      <c r="A782" s="10"/>
      <c r="B782" s="10" t="s">
        <v>25</v>
      </c>
    </row>
    <row r="783">
      <c r="A783" s="10"/>
      <c r="B783" s="10" t="s">
        <v>25</v>
      </c>
    </row>
    <row r="784">
      <c r="A784" s="10"/>
      <c r="B784" s="10" t="s">
        <v>25</v>
      </c>
    </row>
    <row r="785">
      <c r="A785" s="10"/>
      <c r="B785" s="10" t="s">
        <v>25</v>
      </c>
    </row>
    <row r="786">
      <c r="A786" s="10"/>
      <c r="B786" s="10" t="s">
        <v>25</v>
      </c>
    </row>
    <row r="787">
      <c r="A787" s="10"/>
      <c r="B787" s="10" t="s">
        <v>25</v>
      </c>
    </row>
    <row r="788">
      <c r="A788" s="10"/>
      <c r="B788" s="10" t="s">
        <v>25</v>
      </c>
    </row>
    <row r="789">
      <c r="A789" s="10"/>
      <c r="B789" s="10" t="s">
        <v>25</v>
      </c>
    </row>
    <row r="790">
      <c r="A790" s="10"/>
      <c r="B790" s="10" t="s">
        <v>25</v>
      </c>
    </row>
    <row r="791">
      <c r="A791" s="10"/>
      <c r="B791" s="10" t="s">
        <v>25</v>
      </c>
    </row>
    <row r="792">
      <c r="A792" s="10"/>
      <c r="B792" s="10" t="s">
        <v>25</v>
      </c>
    </row>
    <row r="793">
      <c r="A793" s="10"/>
      <c r="B793" s="10" t="s">
        <v>25</v>
      </c>
    </row>
    <row r="794">
      <c r="A794" s="10"/>
      <c r="B794" s="10" t="s">
        <v>25</v>
      </c>
    </row>
    <row r="795">
      <c r="A795" s="10"/>
      <c r="B795" s="10" t="s">
        <v>25</v>
      </c>
    </row>
    <row r="796">
      <c r="A796" s="10"/>
      <c r="B796" s="10" t="s">
        <v>25</v>
      </c>
    </row>
    <row r="797">
      <c r="A797" s="10"/>
      <c r="B797" s="10" t="s">
        <v>25</v>
      </c>
    </row>
    <row r="798">
      <c r="A798" s="10"/>
      <c r="B798" s="10" t="s">
        <v>25</v>
      </c>
    </row>
    <row r="799">
      <c r="A799" s="10"/>
      <c r="B799" s="10" t="s">
        <v>25</v>
      </c>
    </row>
    <row r="800">
      <c r="A800" s="10"/>
      <c r="B800" s="10" t="s">
        <v>25</v>
      </c>
    </row>
    <row r="801">
      <c r="A801" s="10"/>
      <c r="B801" s="10" t="s">
        <v>25</v>
      </c>
    </row>
    <row r="802">
      <c r="A802" s="10"/>
      <c r="B802" s="10" t="s">
        <v>25</v>
      </c>
    </row>
    <row r="803">
      <c r="A803" s="10"/>
      <c r="B803" s="10" t="s">
        <v>25</v>
      </c>
    </row>
    <row r="804">
      <c r="A804" s="10"/>
      <c r="B804" s="10" t="s">
        <v>25</v>
      </c>
    </row>
    <row r="805">
      <c r="A805" s="10"/>
      <c r="B805" s="10" t="s">
        <v>25</v>
      </c>
    </row>
    <row r="806">
      <c r="A806" s="10"/>
      <c r="B806" s="10" t="s">
        <v>25</v>
      </c>
    </row>
    <row r="807">
      <c r="A807" s="10"/>
      <c r="B807" s="10" t="s">
        <v>25</v>
      </c>
    </row>
    <row r="808">
      <c r="A808" s="10"/>
      <c r="B808" s="10" t="s">
        <v>25</v>
      </c>
    </row>
    <row r="809">
      <c r="A809" s="10"/>
      <c r="B809" s="10" t="s">
        <v>25</v>
      </c>
    </row>
    <row r="810">
      <c r="A810" s="10"/>
      <c r="B810" s="10" t="s">
        <v>25</v>
      </c>
    </row>
    <row r="811">
      <c r="A811" s="10"/>
      <c r="B811" s="10" t="s">
        <v>25</v>
      </c>
    </row>
    <row r="812">
      <c r="A812" s="10"/>
      <c r="B812" s="10" t="s">
        <v>25</v>
      </c>
    </row>
    <row r="813">
      <c r="A813" s="10"/>
      <c r="B813" s="10" t="s">
        <v>25</v>
      </c>
    </row>
    <row r="814">
      <c r="A814" s="10"/>
      <c r="B814" s="10" t="s">
        <v>25</v>
      </c>
    </row>
    <row r="815">
      <c r="A815" s="10"/>
      <c r="B815" s="10" t="s">
        <v>25</v>
      </c>
    </row>
    <row r="816">
      <c r="A816" s="10"/>
      <c r="B816" s="10" t="s">
        <v>25</v>
      </c>
    </row>
    <row r="817">
      <c r="A817" s="10"/>
      <c r="B817" s="10" t="s">
        <v>25</v>
      </c>
    </row>
    <row r="818">
      <c r="A818" s="10"/>
      <c r="B818" s="10" t="s">
        <v>25</v>
      </c>
    </row>
    <row r="819">
      <c r="A819" s="10"/>
      <c r="B819" s="10" t="s">
        <v>25</v>
      </c>
    </row>
    <row r="820">
      <c r="A820" s="10"/>
      <c r="B820" s="10" t="s">
        <v>25</v>
      </c>
    </row>
    <row r="821">
      <c r="A821" s="10"/>
      <c r="B821" s="10" t="s">
        <v>25</v>
      </c>
    </row>
    <row r="822">
      <c r="A822" s="10"/>
      <c r="B822" s="10" t="s">
        <v>25</v>
      </c>
    </row>
    <row r="823">
      <c r="A823" s="10"/>
      <c r="B823" s="10" t="s">
        <v>25</v>
      </c>
    </row>
    <row r="824">
      <c r="A824" s="10"/>
      <c r="B824" s="10" t="s">
        <v>25</v>
      </c>
    </row>
    <row r="825">
      <c r="A825" s="10"/>
      <c r="B825" s="10" t="s">
        <v>25</v>
      </c>
    </row>
    <row r="826">
      <c r="A826" s="10"/>
      <c r="B826" s="10" t="s">
        <v>25</v>
      </c>
    </row>
    <row r="827">
      <c r="A827" s="10"/>
      <c r="B827" s="10" t="s">
        <v>25</v>
      </c>
    </row>
    <row r="828">
      <c r="A828" s="10"/>
      <c r="B828" s="10" t="s">
        <v>25</v>
      </c>
    </row>
    <row r="829">
      <c r="A829" s="10"/>
      <c r="B829" s="10" t="s">
        <v>25</v>
      </c>
    </row>
    <row r="830">
      <c r="A830" s="10"/>
      <c r="B830" s="10" t="s">
        <v>25</v>
      </c>
    </row>
    <row r="831">
      <c r="A831" s="10"/>
      <c r="B831" s="10" t="s">
        <v>25</v>
      </c>
    </row>
    <row r="832">
      <c r="A832" s="10"/>
      <c r="B832" s="10" t="s">
        <v>25</v>
      </c>
    </row>
    <row r="833">
      <c r="A833" s="10"/>
      <c r="B833" s="10" t="s">
        <v>25</v>
      </c>
    </row>
    <row r="834">
      <c r="A834" s="10"/>
      <c r="B834" s="10" t="s">
        <v>25</v>
      </c>
    </row>
    <row r="835">
      <c r="A835" s="10"/>
      <c r="B835" s="10" t="s">
        <v>25</v>
      </c>
    </row>
    <row r="836">
      <c r="A836" s="10"/>
      <c r="B836" s="10" t="s">
        <v>25</v>
      </c>
    </row>
    <row r="837">
      <c r="A837" s="10"/>
      <c r="B837" s="10" t="s">
        <v>25</v>
      </c>
    </row>
    <row r="838">
      <c r="A838" s="10"/>
      <c r="B838" s="10" t="s">
        <v>25</v>
      </c>
    </row>
    <row r="839">
      <c r="A839" s="10"/>
      <c r="B839" s="10" t="s">
        <v>25</v>
      </c>
    </row>
    <row r="840">
      <c r="A840" s="10"/>
      <c r="B840" s="10" t="s">
        <v>25</v>
      </c>
    </row>
    <row r="841">
      <c r="A841" s="10"/>
      <c r="B841" s="10" t="s">
        <v>25</v>
      </c>
    </row>
    <row r="842">
      <c r="A842" s="10"/>
      <c r="B842" s="10" t="s">
        <v>25</v>
      </c>
    </row>
    <row r="843">
      <c r="A843" s="10"/>
      <c r="B843" s="10" t="s">
        <v>25</v>
      </c>
    </row>
    <row r="844">
      <c r="A844" s="10"/>
      <c r="B844" s="10" t="s">
        <v>25</v>
      </c>
    </row>
    <row r="845">
      <c r="A845" s="10"/>
      <c r="B845" s="10" t="s">
        <v>25</v>
      </c>
    </row>
    <row r="846">
      <c r="A846" s="10"/>
      <c r="B846" s="10" t="s">
        <v>25</v>
      </c>
    </row>
    <row r="847">
      <c r="A847" s="10"/>
      <c r="B847" s="10" t="s">
        <v>25</v>
      </c>
    </row>
    <row r="848">
      <c r="A848" s="10"/>
      <c r="B848" s="10" t="s">
        <v>25</v>
      </c>
    </row>
    <row r="849">
      <c r="A849" s="10"/>
      <c r="B849" s="10" t="s">
        <v>25</v>
      </c>
    </row>
    <row r="850">
      <c r="A850" s="10"/>
      <c r="B850" s="10" t="s">
        <v>25</v>
      </c>
    </row>
    <row r="851">
      <c r="A851" s="10"/>
      <c r="B851" s="10" t="s">
        <v>25</v>
      </c>
    </row>
    <row r="852">
      <c r="A852" s="10"/>
      <c r="B852" s="10" t="s">
        <v>25</v>
      </c>
    </row>
    <row r="853">
      <c r="A853" s="10"/>
      <c r="B853" s="10" t="s">
        <v>25</v>
      </c>
    </row>
    <row r="854">
      <c r="A854" s="10"/>
      <c r="B854" s="10" t="s">
        <v>25</v>
      </c>
    </row>
    <row r="855">
      <c r="A855" s="10"/>
      <c r="B855" s="10" t="s">
        <v>25</v>
      </c>
    </row>
    <row r="856">
      <c r="A856" s="10"/>
      <c r="B856" s="10" t="s">
        <v>25</v>
      </c>
    </row>
    <row r="857">
      <c r="A857" s="10"/>
      <c r="B857" s="10" t="s">
        <v>25</v>
      </c>
    </row>
    <row r="858">
      <c r="A858" s="10"/>
      <c r="B858" s="10" t="s">
        <v>25</v>
      </c>
    </row>
    <row r="859">
      <c r="A859" s="10"/>
      <c r="B859" s="10" t="s">
        <v>25</v>
      </c>
    </row>
    <row r="860">
      <c r="A860" s="10"/>
      <c r="B860" s="10" t="s">
        <v>25</v>
      </c>
    </row>
    <row r="861">
      <c r="A861" s="10"/>
      <c r="B861" s="10" t="s">
        <v>25</v>
      </c>
    </row>
    <row r="862">
      <c r="A862" s="10"/>
      <c r="B862" s="10" t="s">
        <v>25</v>
      </c>
    </row>
    <row r="863">
      <c r="A863" s="10"/>
      <c r="B863" s="10" t="s">
        <v>25</v>
      </c>
    </row>
    <row r="864">
      <c r="A864" s="10"/>
      <c r="B864" s="10" t="s">
        <v>25</v>
      </c>
    </row>
    <row r="865">
      <c r="A865" s="10"/>
      <c r="B865" s="10" t="s">
        <v>25</v>
      </c>
    </row>
    <row r="866">
      <c r="A866" s="10"/>
      <c r="B866" s="10" t="s">
        <v>25</v>
      </c>
    </row>
    <row r="867">
      <c r="A867" s="10"/>
      <c r="B867" s="10" t="s">
        <v>25</v>
      </c>
    </row>
    <row r="868">
      <c r="A868" s="10"/>
      <c r="B868" s="10" t="s">
        <v>25</v>
      </c>
    </row>
    <row r="869">
      <c r="A869" s="10"/>
      <c r="B869" s="10" t="s">
        <v>25</v>
      </c>
    </row>
    <row r="870">
      <c r="A870" s="10"/>
      <c r="B870" s="10" t="s">
        <v>25</v>
      </c>
    </row>
    <row r="871">
      <c r="A871" s="10"/>
      <c r="B871" s="10" t="s">
        <v>25</v>
      </c>
    </row>
    <row r="872">
      <c r="A872" s="10"/>
      <c r="B872" s="10" t="s">
        <v>25</v>
      </c>
    </row>
    <row r="873">
      <c r="A873" s="10"/>
      <c r="B873" s="10" t="s">
        <v>25</v>
      </c>
    </row>
    <row r="874">
      <c r="A874" s="10"/>
      <c r="B874" s="10" t="s">
        <v>25</v>
      </c>
    </row>
    <row r="875">
      <c r="A875" s="10"/>
      <c r="B875" s="10" t="s">
        <v>25</v>
      </c>
    </row>
    <row r="876">
      <c r="A876" s="10"/>
      <c r="B876" s="10" t="s">
        <v>25</v>
      </c>
    </row>
    <row r="877">
      <c r="A877" s="10"/>
      <c r="B877" s="10" t="s">
        <v>25</v>
      </c>
    </row>
    <row r="878">
      <c r="A878" s="10"/>
      <c r="B878" s="10" t="s">
        <v>25</v>
      </c>
    </row>
    <row r="879">
      <c r="A879" s="10"/>
      <c r="B879" s="10" t="s">
        <v>25</v>
      </c>
    </row>
    <row r="880">
      <c r="A880" s="10"/>
      <c r="B880" s="10" t="s">
        <v>25</v>
      </c>
    </row>
    <row r="881">
      <c r="A881" s="10"/>
      <c r="B881" s="10" t="s">
        <v>25</v>
      </c>
    </row>
    <row r="882">
      <c r="A882" s="10"/>
      <c r="B882" s="10" t="s">
        <v>25</v>
      </c>
    </row>
    <row r="883">
      <c r="A883" s="10"/>
      <c r="B883" s="10" t="s">
        <v>25</v>
      </c>
    </row>
    <row r="884">
      <c r="A884" s="10"/>
      <c r="B884" s="10" t="s">
        <v>25</v>
      </c>
    </row>
    <row r="885">
      <c r="A885" s="10"/>
      <c r="B885" s="10" t="s">
        <v>25</v>
      </c>
    </row>
    <row r="886">
      <c r="A886" s="10"/>
      <c r="B886" s="10" t="s">
        <v>25</v>
      </c>
    </row>
    <row r="887">
      <c r="A887" s="10"/>
      <c r="B887" s="10" t="s">
        <v>25</v>
      </c>
    </row>
    <row r="888">
      <c r="A888" s="10"/>
      <c r="B888" s="10" t="s">
        <v>25</v>
      </c>
    </row>
    <row r="889">
      <c r="A889" s="10"/>
      <c r="B889" s="10" t="s">
        <v>25</v>
      </c>
    </row>
    <row r="890">
      <c r="A890" s="10"/>
      <c r="B890" s="10" t="s">
        <v>25</v>
      </c>
    </row>
    <row r="891">
      <c r="A891" s="10"/>
      <c r="B891" s="10" t="s">
        <v>25</v>
      </c>
    </row>
    <row r="892">
      <c r="A892" s="10"/>
      <c r="B892" s="10" t="s">
        <v>25</v>
      </c>
    </row>
    <row r="893">
      <c r="A893" s="10"/>
      <c r="B893" s="10" t="s">
        <v>25</v>
      </c>
    </row>
    <row r="894">
      <c r="A894" s="10"/>
      <c r="B894" s="10" t="s">
        <v>25</v>
      </c>
    </row>
    <row r="895">
      <c r="A895" s="10"/>
      <c r="B895" s="10" t="s">
        <v>25</v>
      </c>
    </row>
    <row r="896">
      <c r="A896" s="10"/>
      <c r="B896" s="10" t="s">
        <v>25</v>
      </c>
    </row>
    <row r="897">
      <c r="A897" s="10"/>
      <c r="B897" s="10" t="s">
        <v>25</v>
      </c>
    </row>
    <row r="898">
      <c r="A898" s="10"/>
      <c r="B898" s="10" t="s">
        <v>25</v>
      </c>
    </row>
    <row r="899">
      <c r="A899" s="10"/>
      <c r="B899" s="10" t="s">
        <v>25</v>
      </c>
    </row>
    <row r="900">
      <c r="A900" s="10"/>
      <c r="B900" s="10" t="s">
        <v>25</v>
      </c>
    </row>
    <row r="901">
      <c r="A901" s="10"/>
      <c r="B901" s="10" t="s">
        <v>25</v>
      </c>
    </row>
    <row r="902">
      <c r="A902" s="10"/>
      <c r="B902" s="10" t="s">
        <v>25</v>
      </c>
    </row>
    <row r="903">
      <c r="A903" s="10"/>
      <c r="B903" s="10" t="s">
        <v>25</v>
      </c>
    </row>
    <row r="904">
      <c r="A904" s="10"/>
      <c r="B904" s="10" t="s">
        <v>25</v>
      </c>
    </row>
    <row r="905">
      <c r="A905" s="10"/>
      <c r="B905" s="10" t="s">
        <v>25</v>
      </c>
    </row>
    <row r="906">
      <c r="A906" s="10"/>
      <c r="B906" s="10" t="s">
        <v>25</v>
      </c>
    </row>
    <row r="907">
      <c r="A907" s="10"/>
      <c r="B907" s="10" t="s">
        <v>25</v>
      </c>
    </row>
    <row r="908">
      <c r="A908" s="10"/>
      <c r="B908" s="10" t="s">
        <v>25</v>
      </c>
    </row>
    <row r="909">
      <c r="A909" s="10"/>
      <c r="B909" s="10" t="s">
        <v>25</v>
      </c>
    </row>
    <row r="910">
      <c r="A910" s="10"/>
      <c r="B910" s="10" t="s">
        <v>25</v>
      </c>
    </row>
    <row r="911">
      <c r="A911" s="10"/>
      <c r="B911" s="10" t="s">
        <v>25</v>
      </c>
    </row>
    <row r="912">
      <c r="A912" s="10"/>
      <c r="B912" s="10" t="s">
        <v>25</v>
      </c>
    </row>
    <row r="913">
      <c r="A913" s="10"/>
      <c r="B913" s="10" t="s">
        <v>25</v>
      </c>
    </row>
    <row r="914">
      <c r="A914" s="10"/>
      <c r="B914" s="10" t="s">
        <v>25</v>
      </c>
    </row>
    <row r="915">
      <c r="A915" s="10"/>
      <c r="B915" s="10" t="s">
        <v>25</v>
      </c>
    </row>
    <row r="916">
      <c r="A916" s="10"/>
      <c r="B916" s="10" t="s">
        <v>25</v>
      </c>
    </row>
    <row r="917">
      <c r="A917" s="10"/>
      <c r="B917" s="10" t="s">
        <v>25</v>
      </c>
    </row>
    <row r="918">
      <c r="A918" s="10"/>
      <c r="B918" s="10" t="s">
        <v>25</v>
      </c>
    </row>
    <row r="919">
      <c r="A919" s="10"/>
      <c r="B919" s="10" t="s">
        <v>25</v>
      </c>
    </row>
    <row r="920">
      <c r="A920" s="10"/>
      <c r="B920" s="10" t="s">
        <v>25</v>
      </c>
    </row>
    <row r="921">
      <c r="A921" s="10"/>
      <c r="B921" s="10" t="s">
        <v>25</v>
      </c>
    </row>
    <row r="922">
      <c r="A922" s="10"/>
      <c r="B922" s="10" t="s">
        <v>25</v>
      </c>
    </row>
    <row r="923">
      <c r="A923" s="10"/>
      <c r="B923" s="10" t="s">
        <v>25</v>
      </c>
    </row>
    <row r="924">
      <c r="A924" s="10"/>
      <c r="B924" s="10" t="s">
        <v>25</v>
      </c>
    </row>
    <row r="925">
      <c r="A925" s="10"/>
      <c r="B925" s="10" t="s">
        <v>25</v>
      </c>
    </row>
    <row r="926">
      <c r="A926" s="10"/>
      <c r="B926" s="10" t="s">
        <v>25</v>
      </c>
    </row>
    <row r="927">
      <c r="A927" s="10"/>
      <c r="B927" s="10" t="s">
        <v>25</v>
      </c>
    </row>
    <row r="928">
      <c r="A928" s="10"/>
      <c r="B928" s="10" t="s">
        <v>25</v>
      </c>
    </row>
    <row r="929">
      <c r="A929" s="10"/>
      <c r="B929" s="10" t="s">
        <v>25</v>
      </c>
    </row>
    <row r="930">
      <c r="A930" s="10"/>
      <c r="B930" s="10" t="s">
        <v>25</v>
      </c>
    </row>
    <row r="931">
      <c r="A931" s="10"/>
      <c r="B931" s="10" t="s">
        <v>25</v>
      </c>
    </row>
    <row r="932">
      <c r="A932" s="10"/>
      <c r="B932" s="10" t="s">
        <v>25</v>
      </c>
    </row>
    <row r="933">
      <c r="A933" s="10"/>
      <c r="B933" s="10" t="s">
        <v>25</v>
      </c>
    </row>
    <row r="934">
      <c r="A934" s="10"/>
      <c r="B934" s="10" t="s">
        <v>25</v>
      </c>
    </row>
    <row r="935">
      <c r="A935" s="10"/>
      <c r="B935" s="10" t="s">
        <v>25</v>
      </c>
    </row>
    <row r="936">
      <c r="A936" s="10"/>
      <c r="B936" s="10" t="s">
        <v>25</v>
      </c>
    </row>
    <row r="937">
      <c r="A937" s="10"/>
      <c r="B937" s="10" t="s">
        <v>25</v>
      </c>
    </row>
    <row r="938">
      <c r="A938" s="10"/>
      <c r="B938" s="10" t="s">
        <v>25</v>
      </c>
    </row>
    <row r="939">
      <c r="A939" s="10"/>
      <c r="B939" s="10" t="s">
        <v>25</v>
      </c>
    </row>
    <row r="940">
      <c r="A940" s="10"/>
      <c r="B940" s="10" t="s">
        <v>25</v>
      </c>
    </row>
    <row r="941">
      <c r="A941" s="10"/>
      <c r="B941" s="10" t="s">
        <v>25</v>
      </c>
    </row>
    <row r="942">
      <c r="A942" s="10"/>
      <c r="B942" s="10" t="s">
        <v>25</v>
      </c>
    </row>
    <row r="943">
      <c r="A943" s="10"/>
      <c r="B943" s="10" t="s">
        <v>25</v>
      </c>
    </row>
    <row r="944">
      <c r="A944" s="10"/>
      <c r="B944" s="10" t="s">
        <v>25</v>
      </c>
    </row>
    <row r="945">
      <c r="A945" s="10"/>
      <c r="B945" s="10" t="s">
        <v>25</v>
      </c>
    </row>
    <row r="946">
      <c r="A946" s="10"/>
      <c r="B946" s="10" t="s">
        <v>25</v>
      </c>
    </row>
    <row r="947">
      <c r="A947" s="10"/>
      <c r="B947" s="10" t="s">
        <v>25</v>
      </c>
    </row>
    <row r="948">
      <c r="A948" s="10"/>
      <c r="B948" s="10" t="s">
        <v>25</v>
      </c>
    </row>
    <row r="949">
      <c r="A949" s="10"/>
      <c r="B949" s="10" t="s">
        <v>25</v>
      </c>
    </row>
    <row r="950">
      <c r="A950" s="10"/>
      <c r="B950" s="10" t="s">
        <v>25</v>
      </c>
    </row>
    <row r="951">
      <c r="A951" s="10"/>
      <c r="B951" s="10" t="s">
        <v>25</v>
      </c>
    </row>
    <row r="952">
      <c r="A952" s="10"/>
      <c r="B952" s="10" t="s">
        <v>25</v>
      </c>
    </row>
    <row r="953">
      <c r="A953" s="10"/>
      <c r="B953" s="10" t="s">
        <v>25</v>
      </c>
    </row>
    <row r="954">
      <c r="A954" s="10"/>
      <c r="B954" s="10" t="s">
        <v>25</v>
      </c>
    </row>
    <row r="955">
      <c r="A955" s="10"/>
      <c r="B955" s="10" t="s">
        <v>25</v>
      </c>
    </row>
    <row r="956">
      <c r="A956" s="10"/>
      <c r="B956" s="10" t="s">
        <v>25</v>
      </c>
    </row>
    <row r="957">
      <c r="A957" s="10"/>
      <c r="B957" s="10" t="s">
        <v>25</v>
      </c>
    </row>
    <row r="958">
      <c r="A958" s="10"/>
      <c r="B958" s="10" t="s">
        <v>25</v>
      </c>
    </row>
    <row r="959">
      <c r="A959" s="10"/>
      <c r="B959" s="10" t="s">
        <v>25</v>
      </c>
    </row>
    <row r="960">
      <c r="A960" s="10"/>
      <c r="B960" s="10" t="s">
        <v>25</v>
      </c>
    </row>
    <row r="961">
      <c r="A961" s="10"/>
      <c r="B961" s="10" t="s">
        <v>25</v>
      </c>
    </row>
    <row r="962">
      <c r="A962" s="10"/>
      <c r="B962" s="10" t="s">
        <v>25</v>
      </c>
    </row>
    <row r="963">
      <c r="A963" s="10"/>
      <c r="B963" s="10" t="s">
        <v>25</v>
      </c>
    </row>
    <row r="964">
      <c r="A964" s="10"/>
      <c r="B964" s="10" t="s">
        <v>25</v>
      </c>
    </row>
    <row r="965">
      <c r="A965" s="10"/>
      <c r="B965" s="10" t="s">
        <v>25</v>
      </c>
    </row>
    <row r="966">
      <c r="A966" s="10"/>
      <c r="B966" s="10" t="s">
        <v>25</v>
      </c>
    </row>
    <row r="967">
      <c r="A967" s="10"/>
      <c r="B967" s="10" t="s">
        <v>25</v>
      </c>
    </row>
    <row r="968">
      <c r="A968" s="10"/>
      <c r="B968" s="10" t="s">
        <v>25</v>
      </c>
    </row>
    <row r="969">
      <c r="A969" s="10"/>
      <c r="B969" s="10" t="s">
        <v>25</v>
      </c>
    </row>
    <row r="970">
      <c r="A970" s="10"/>
      <c r="B970" s="10" t="s">
        <v>25</v>
      </c>
    </row>
    <row r="971">
      <c r="A971" s="10"/>
      <c r="B971" s="10" t="s">
        <v>25</v>
      </c>
    </row>
    <row r="972">
      <c r="A972" s="10"/>
      <c r="B972" s="10" t="s">
        <v>25</v>
      </c>
    </row>
    <row r="973">
      <c r="A973" s="10"/>
      <c r="B973" s="10" t="s">
        <v>25</v>
      </c>
    </row>
    <row r="974">
      <c r="A974" s="10"/>
      <c r="B974" s="10" t="s">
        <v>25</v>
      </c>
    </row>
    <row r="975">
      <c r="A975" s="10"/>
      <c r="B975" s="10" t="s">
        <v>25</v>
      </c>
    </row>
    <row r="976">
      <c r="A976" s="10"/>
      <c r="B976" s="10" t="s">
        <v>25</v>
      </c>
    </row>
    <row r="977">
      <c r="A977" s="10"/>
      <c r="B977" s="10" t="s">
        <v>25</v>
      </c>
    </row>
    <row r="978">
      <c r="A978" s="10"/>
      <c r="B978" s="10" t="s">
        <v>25</v>
      </c>
    </row>
    <row r="979">
      <c r="A979" s="10"/>
      <c r="B979" s="10" t="s">
        <v>25</v>
      </c>
    </row>
    <row r="980">
      <c r="A980" s="10"/>
      <c r="B980" s="10" t="s">
        <v>25</v>
      </c>
    </row>
    <row r="981">
      <c r="A981" s="10"/>
      <c r="B981" s="10" t="s">
        <v>25</v>
      </c>
    </row>
    <row r="982">
      <c r="A982" s="10"/>
      <c r="B982" s="10" t="s">
        <v>25</v>
      </c>
    </row>
    <row r="983">
      <c r="A983" s="10"/>
      <c r="B983" s="10" t="s">
        <v>25</v>
      </c>
    </row>
    <row r="984">
      <c r="A984" s="10"/>
      <c r="B984" s="10" t="s">
        <v>25</v>
      </c>
    </row>
    <row r="985">
      <c r="A985" s="10"/>
      <c r="B985" s="10" t="s">
        <v>25</v>
      </c>
    </row>
    <row r="986">
      <c r="A986" s="10"/>
      <c r="B986" s="10" t="s">
        <v>25</v>
      </c>
    </row>
    <row r="987">
      <c r="A987" s="10"/>
      <c r="B987" s="10" t="s">
        <v>25</v>
      </c>
    </row>
    <row r="988">
      <c r="A988" s="10"/>
      <c r="B988" s="10" t="s">
        <v>25</v>
      </c>
    </row>
    <row r="989">
      <c r="A989" s="10"/>
      <c r="B989" s="10" t="s">
        <v>25</v>
      </c>
    </row>
    <row r="990">
      <c r="A990" s="10"/>
      <c r="B990" s="10" t="s">
        <v>25</v>
      </c>
    </row>
    <row r="991">
      <c r="A991" s="10"/>
      <c r="B991" s="10" t="s">
        <v>25</v>
      </c>
    </row>
    <row r="992">
      <c r="A992" s="10"/>
      <c r="B992" s="10" t="s">
        <v>25</v>
      </c>
    </row>
    <row r="993">
      <c r="A993" s="10"/>
      <c r="B993" s="10" t="s">
        <v>25</v>
      </c>
    </row>
    <row r="994">
      <c r="A994" s="10"/>
      <c r="B994" s="10" t="s">
        <v>25</v>
      </c>
    </row>
    <row r="995">
      <c r="A995" s="10"/>
      <c r="B995" s="10" t="s">
        <v>25</v>
      </c>
    </row>
    <row r="996">
      <c r="A996" s="10"/>
      <c r="B996" s="10" t="s">
        <v>25</v>
      </c>
    </row>
    <row r="997">
      <c r="A997" s="10"/>
      <c r="B997" s="10" t="s">
        <v>25</v>
      </c>
    </row>
    <row r="998">
      <c r="A998" s="10"/>
      <c r="B998" s="10" t="s">
        <v>25</v>
      </c>
    </row>
    <row r="999">
      <c r="A999" s="10"/>
      <c r="B999" s="10" t="s">
        <v>25</v>
      </c>
    </row>
    <row r="1000">
      <c r="A1000" s="10"/>
      <c r="B1000" s="10" t="s">
        <v>25</v>
      </c>
    </row>
    <row r="1001">
      <c r="A1001" s="10"/>
      <c r="B1001" s="10" t="s">
        <v>25</v>
      </c>
    </row>
    <row r="1002">
      <c r="A1002" s="10"/>
      <c r="B1002" s="10" t="s">
        <v>25</v>
      </c>
    </row>
    <row r="1003">
      <c r="A1003" s="10"/>
      <c r="B1003" s="10" t="s">
        <v>25</v>
      </c>
    </row>
    <row r="1004">
      <c r="A1004" s="10"/>
      <c r="B1004" s="10" t="s">
        <v>25</v>
      </c>
    </row>
    <row r="1005">
      <c r="A1005" s="10"/>
      <c r="B1005" s="10" t="s">
        <v>25</v>
      </c>
    </row>
    <row r="1006">
      <c r="A1006" s="10"/>
      <c r="B1006" s="10" t="s">
        <v>25</v>
      </c>
    </row>
    <row r="1007">
      <c r="A1007" s="10"/>
      <c r="B1007" s="10" t="s">
        <v>25</v>
      </c>
    </row>
    <row r="1008">
      <c r="A1008" s="10"/>
      <c r="B1008" s="10" t="s">
        <v>25</v>
      </c>
    </row>
    <row r="1009">
      <c r="A1009" s="10"/>
      <c r="B1009" s="10" t="s">
        <v>25</v>
      </c>
    </row>
    <row r="1010">
      <c r="A1010" s="10"/>
      <c r="B1010" s="10" t="s">
        <v>25</v>
      </c>
    </row>
    <row r="1011">
      <c r="A1011" s="10"/>
      <c r="B1011" s="10" t="s">
        <v>25</v>
      </c>
    </row>
    <row r="1012">
      <c r="A1012" s="10"/>
      <c r="B1012" s="10" t="s">
        <v>25</v>
      </c>
    </row>
    <row r="1013">
      <c r="A1013" s="10"/>
      <c r="B1013" s="10" t="s">
        <v>25</v>
      </c>
    </row>
    <row r="1014">
      <c r="A1014" s="10"/>
      <c r="B1014" s="10" t="s">
        <v>25</v>
      </c>
    </row>
    <row r="1015">
      <c r="A1015" s="10"/>
      <c r="B1015" s="10" t="s">
        <v>25</v>
      </c>
    </row>
    <row r="1016">
      <c r="A1016" s="10"/>
      <c r="B1016" s="10" t="s">
        <v>25</v>
      </c>
    </row>
    <row r="1017">
      <c r="A1017" s="10"/>
      <c r="B1017" s="10" t="s">
        <v>25</v>
      </c>
    </row>
    <row r="1018">
      <c r="A1018" s="10"/>
      <c r="B1018" s="10" t="s">
        <v>25</v>
      </c>
    </row>
    <row r="1019">
      <c r="A1019" s="10"/>
      <c r="B1019" s="10" t="s">
        <v>25</v>
      </c>
    </row>
    <row r="1020">
      <c r="A1020" s="10"/>
      <c r="B1020" s="10" t="s">
        <v>25</v>
      </c>
    </row>
    <row r="1021">
      <c r="A1021" s="10"/>
      <c r="B1021" s="10" t="s">
        <v>25</v>
      </c>
    </row>
    <row r="1022">
      <c r="A1022" s="10"/>
      <c r="B1022" s="10" t="s">
        <v>25</v>
      </c>
    </row>
    <row r="1023">
      <c r="A1023" s="10"/>
      <c r="B1023" s="10" t="s">
        <v>25</v>
      </c>
    </row>
    <row r="1024">
      <c r="A1024" s="10"/>
      <c r="B1024" s="10" t="s">
        <v>25</v>
      </c>
    </row>
    <row r="1025">
      <c r="A1025" s="10"/>
      <c r="B1025" s="10" t="s">
        <v>25</v>
      </c>
    </row>
    <row r="1026">
      <c r="A1026" s="10"/>
      <c r="B1026" s="10" t="s">
        <v>25</v>
      </c>
    </row>
    <row r="1027">
      <c r="A1027" s="10"/>
      <c r="B1027" s="10" t="s">
        <v>25</v>
      </c>
    </row>
    <row r="1028">
      <c r="A1028" s="10"/>
      <c r="B1028" s="10" t="s">
        <v>25</v>
      </c>
    </row>
    <row r="1029">
      <c r="A1029" s="10"/>
      <c r="B1029" s="10" t="s">
        <v>25</v>
      </c>
    </row>
    <row r="1030">
      <c r="A1030" s="10"/>
      <c r="B1030" s="10" t="s">
        <v>25</v>
      </c>
    </row>
    <row r="1031">
      <c r="A1031" s="10"/>
      <c r="B1031" s="10" t="s">
        <v>25</v>
      </c>
    </row>
    <row r="1032">
      <c r="A1032" s="10"/>
      <c r="B1032" s="10" t="s">
        <v>25</v>
      </c>
    </row>
    <row r="1033">
      <c r="A1033" s="10"/>
      <c r="B1033" s="10" t="s">
        <v>25</v>
      </c>
    </row>
    <row r="1034">
      <c r="A1034" s="10"/>
      <c r="B1034" s="10" t="s">
        <v>25</v>
      </c>
    </row>
    <row r="1035">
      <c r="A1035" s="10"/>
      <c r="B1035" s="10" t="s">
        <v>25</v>
      </c>
    </row>
    <row r="1036">
      <c r="A1036" s="10"/>
      <c r="B1036" s="10" t="s">
        <v>25</v>
      </c>
    </row>
    <row r="1037">
      <c r="A1037" s="10"/>
      <c r="B1037" s="10" t="s">
        <v>25</v>
      </c>
    </row>
    <row r="1038">
      <c r="A1038" s="10"/>
      <c r="B1038" s="10" t="s">
        <v>25</v>
      </c>
    </row>
    <row r="1039">
      <c r="A1039" s="10"/>
      <c r="B1039" s="10" t="s">
        <v>25</v>
      </c>
    </row>
    <row r="1040">
      <c r="A1040" s="10"/>
      <c r="B1040" s="10" t="s">
        <v>25</v>
      </c>
    </row>
    <row r="1041">
      <c r="A1041" s="10"/>
      <c r="B1041" s="10" t="s">
        <v>25</v>
      </c>
    </row>
    <row r="1042">
      <c r="A1042" s="10"/>
      <c r="B1042" s="10" t="s">
        <v>25</v>
      </c>
    </row>
    <row r="1043">
      <c r="A1043" s="10"/>
      <c r="B1043" s="10" t="s">
        <v>25</v>
      </c>
    </row>
    <row r="1044">
      <c r="A1044" s="10"/>
      <c r="B1044" s="10" t="s">
        <v>25</v>
      </c>
    </row>
    <row r="1045">
      <c r="A1045" s="10"/>
      <c r="B1045" s="10" t="s">
        <v>25</v>
      </c>
    </row>
    <row r="1046">
      <c r="A1046" s="10"/>
      <c r="B1046" s="10" t="s">
        <v>25</v>
      </c>
    </row>
    <row r="1047">
      <c r="A1047" s="10"/>
      <c r="B1047" s="10" t="s">
        <v>25</v>
      </c>
    </row>
    <row r="1048">
      <c r="A1048" s="10"/>
      <c r="B1048" s="10" t="s">
        <v>25</v>
      </c>
    </row>
    <row r="1049">
      <c r="A1049" s="10"/>
      <c r="B1049" s="10" t="s">
        <v>25</v>
      </c>
    </row>
    <row r="1050">
      <c r="A1050" s="10"/>
      <c r="B1050" s="10" t="s">
        <v>25</v>
      </c>
    </row>
    <row r="1051">
      <c r="A1051" s="10"/>
      <c r="B1051" s="10" t="s">
        <v>25</v>
      </c>
    </row>
    <row r="1052">
      <c r="A1052" s="10"/>
      <c r="B1052" s="10" t="s">
        <v>25</v>
      </c>
    </row>
    <row r="1053">
      <c r="A1053" s="10"/>
      <c r="B1053" s="10" t="s">
        <v>25</v>
      </c>
    </row>
    <row r="1054">
      <c r="A1054" s="10"/>
      <c r="B1054" s="10" t="s">
        <v>25</v>
      </c>
    </row>
    <row r="1055">
      <c r="A1055" s="10"/>
      <c r="B1055" s="10" t="s">
        <v>25</v>
      </c>
    </row>
    <row r="1056">
      <c r="A1056" s="10"/>
      <c r="B1056" s="10" t="s">
        <v>25</v>
      </c>
    </row>
    <row r="1057">
      <c r="A1057" s="10"/>
      <c r="B1057" s="10" t="s">
        <v>25</v>
      </c>
    </row>
    <row r="1058">
      <c r="A1058" s="10"/>
      <c r="B1058" s="10" t="s">
        <v>25</v>
      </c>
    </row>
    <row r="1059">
      <c r="A1059" s="10"/>
      <c r="B1059" s="10" t="s">
        <v>25</v>
      </c>
    </row>
    <row r="1060">
      <c r="A1060" s="10"/>
      <c r="B1060" s="10" t="s">
        <v>25</v>
      </c>
    </row>
    <row r="1061">
      <c r="A1061" s="10"/>
      <c r="B1061" s="10" t="s">
        <v>25</v>
      </c>
    </row>
    <row r="1062">
      <c r="A1062" s="10"/>
      <c r="B1062" s="10" t="s">
        <v>25</v>
      </c>
    </row>
    <row r="1063">
      <c r="A1063" s="10"/>
      <c r="B1063" s="10" t="s">
        <v>25</v>
      </c>
    </row>
    <row r="1064">
      <c r="A1064" s="10"/>
      <c r="B1064" s="10" t="s">
        <v>25</v>
      </c>
    </row>
    <row r="1065">
      <c r="A1065" s="10"/>
      <c r="B1065" s="10" t="s">
        <v>25</v>
      </c>
    </row>
    <row r="1066">
      <c r="A1066" s="10"/>
      <c r="B1066" s="10" t="s">
        <v>25</v>
      </c>
    </row>
    <row r="1067">
      <c r="A1067" s="10"/>
      <c r="B1067" s="10" t="s">
        <v>25</v>
      </c>
    </row>
    <row r="1068">
      <c r="A1068" s="10"/>
      <c r="B1068" s="10" t="s">
        <v>25</v>
      </c>
    </row>
    <row r="1069">
      <c r="A1069" s="10"/>
      <c r="B1069" s="10" t="s">
        <v>25</v>
      </c>
    </row>
    <row r="1070">
      <c r="A1070" s="10"/>
      <c r="B1070" s="10" t="s">
        <v>25</v>
      </c>
    </row>
    <row r="1071">
      <c r="A1071" s="10"/>
      <c r="B1071" s="10" t="s">
        <v>25</v>
      </c>
    </row>
    <row r="1072">
      <c r="A1072" s="10"/>
      <c r="B1072" s="10" t="s">
        <v>25</v>
      </c>
    </row>
    <row r="1073">
      <c r="A1073" s="10"/>
      <c r="B1073" s="10" t="s">
        <v>25</v>
      </c>
    </row>
    <row r="1074">
      <c r="A1074" s="10"/>
      <c r="B1074" s="10" t="s">
        <v>25</v>
      </c>
    </row>
    <row r="1075">
      <c r="A1075" s="10"/>
      <c r="B1075" s="10" t="s">
        <v>25</v>
      </c>
    </row>
    <row r="1076">
      <c r="A1076" s="10"/>
      <c r="B1076" s="10" t="s">
        <v>25</v>
      </c>
    </row>
    <row r="1077">
      <c r="A1077" s="10"/>
      <c r="B1077" s="10" t="s">
        <v>25</v>
      </c>
    </row>
    <row r="1078">
      <c r="A1078" s="10"/>
      <c r="B1078" s="10" t="s">
        <v>25</v>
      </c>
    </row>
    <row r="1079">
      <c r="A1079" s="10"/>
      <c r="B1079" s="10" t="s">
        <v>25</v>
      </c>
    </row>
    <row r="1080">
      <c r="A1080" s="10"/>
      <c r="B1080" s="10" t="s">
        <v>25</v>
      </c>
    </row>
    <row r="1081">
      <c r="A1081" s="10"/>
      <c r="B1081" s="10" t="s">
        <v>25</v>
      </c>
    </row>
    <row r="1082">
      <c r="A1082" s="10"/>
      <c r="B1082" s="10" t="s">
        <v>25</v>
      </c>
    </row>
    <row r="1083">
      <c r="A1083" s="10"/>
      <c r="B1083" s="10" t="s">
        <v>25</v>
      </c>
    </row>
    <row r="1084">
      <c r="A1084" s="10"/>
      <c r="B1084" s="10" t="s">
        <v>25</v>
      </c>
    </row>
    <row r="1085">
      <c r="A1085" s="10"/>
      <c r="B1085" s="10" t="s">
        <v>25</v>
      </c>
    </row>
    <row r="1086">
      <c r="A1086" s="10"/>
      <c r="B1086" s="10" t="s">
        <v>25</v>
      </c>
    </row>
    <row r="1087">
      <c r="A1087" s="10"/>
      <c r="B1087" s="10" t="s">
        <v>25</v>
      </c>
    </row>
    <row r="1088">
      <c r="A1088" s="10"/>
      <c r="B1088" s="10" t="s">
        <v>25</v>
      </c>
    </row>
    <row r="1089">
      <c r="A1089" s="10"/>
      <c r="B1089" s="10" t="s">
        <v>25</v>
      </c>
    </row>
    <row r="1090">
      <c r="A1090" s="10"/>
      <c r="B1090" s="10" t="s">
        <v>25</v>
      </c>
    </row>
    <row r="1091">
      <c r="A1091" s="10"/>
      <c r="B1091" s="10" t="s">
        <v>25</v>
      </c>
    </row>
    <row r="1092">
      <c r="A1092" s="10"/>
      <c r="B1092" s="10" t="s">
        <v>25</v>
      </c>
    </row>
    <row r="1093">
      <c r="A1093" s="10"/>
      <c r="B1093" s="10" t="s">
        <v>25</v>
      </c>
    </row>
    <row r="1094">
      <c r="A1094" s="10"/>
      <c r="B1094" s="10" t="s">
        <v>25</v>
      </c>
    </row>
    <row r="1095">
      <c r="A1095" s="10"/>
      <c r="B1095" s="10" t="s">
        <v>25</v>
      </c>
    </row>
    <row r="1096">
      <c r="A1096" s="10"/>
      <c r="B1096" s="10" t="s">
        <v>25</v>
      </c>
    </row>
    <row r="1097">
      <c r="A1097" s="10"/>
      <c r="B1097" s="10" t="s">
        <v>25</v>
      </c>
    </row>
    <row r="1098">
      <c r="A1098" s="10"/>
      <c r="B1098" s="10" t="s">
        <v>25</v>
      </c>
    </row>
    <row r="1099">
      <c r="A1099" s="8"/>
      <c r="B1099" s="8"/>
    </row>
  </sheetData>
  <dataValidations>
    <dataValidation type="list" allowBlank="1" sqref="A1:B1099">
      <formula1>"Y,N"</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88"/>
    <col customWidth="1" min="2" max="2" width="24.5"/>
    <col customWidth="1" min="3" max="3" width="26.0"/>
    <col customWidth="1" min="4" max="5" width="20.5"/>
    <col customWidth="1" min="6" max="6" width="28.0"/>
  </cols>
  <sheetData>
    <row r="1">
      <c r="A1" s="13" t="s">
        <v>2236</v>
      </c>
      <c r="B1" s="17" t="s">
        <v>2237</v>
      </c>
      <c r="C1" s="17" t="s">
        <v>2238</v>
      </c>
      <c r="D1" s="17" t="s">
        <v>2239</v>
      </c>
      <c r="E1" s="17" t="s">
        <v>2240</v>
      </c>
      <c r="F1" s="17" t="s">
        <v>2241</v>
      </c>
    </row>
    <row r="2">
      <c r="A2" s="18" t="s">
        <v>1171</v>
      </c>
      <c r="B2" s="19" t="s">
        <v>741</v>
      </c>
      <c r="C2" s="19" t="s">
        <v>1651</v>
      </c>
      <c r="D2" s="19" t="s">
        <v>2242</v>
      </c>
      <c r="E2" s="20"/>
      <c r="F2" s="19" t="s">
        <v>2243</v>
      </c>
    </row>
    <row r="3">
      <c r="A3" s="10" t="s">
        <v>1585</v>
      </c>
      <c r="B3" s="20"/>
      <c r="C3" s="19" t="s">
        <v>773</v>
      </c>
      <c r="D3" s="19" t="s">
        <v>2242</v>
      </c>
      <c r="E3" s="20"/>
      <c r="F3" s="19" t="s">
        <v>2243</v>
      </c>
    </row>
    <row r="4">
      <c r="A4" s="10" t="s">
        <v>495</v>
      </c>
      <c r="B4" s="20"/>
      <c r="C4" s="19" t="s">
        <v>773</v>
      </c>
      <c r="D4" s="19" t="s">
        <v>2242</v>
      </c>
      <c r="E4" s="20"/>
      <c r="F4" s="19" t="s">
        <v>2243</v>
      </c>
    </row>
    <row r="5">
      <c r="A5" s="10" t="s">
        <v>1655</v>
      </c>
      <c r="B5" s="20"/>
      <c r="C5" s="19" t="s">
        <v>773</v>
      </c>
      <c r="D5" s="19" t="s">
        <v>2242</v>
      </c>
      <c r="E5" s="20"/>
      <c r="F5" s="19" t="s">
        <v>2243</v>
      </c>
    </row>
    <row r="6">
      <c r="A6" s="10" t="s">
        <v>1916</v>
      </c>
      <c r="B6" s="20"/>
      <c r="C6" s="19" t="s">
        <v>773</v>
      </c>
      <c r="D6" s="19" t="s">
        <v>2242</v>
      </c>
      <c r="E6" s="20"/>
      <c r="F6" s="19" t="s">
        <v>2243</v>
      </c>
    </row>
    <row r="7">
      <c r="A7" s="10" t="s">
        <v>334</v>
      </c>
      <c r="B7" s="20"/>
      <c r="C7" s="19" t="s">
        <v>134</v>
      </c>
      <c r="D7" s="19" t="s">
        <v>2242</v>
      </c>
      <c r="E7" s="19"/>
      <c r="F7" s="19" t="s">
        <v>2243</v>
      </c>
    </row>
    <row r="8">
      <c r="A8" s="10" t="s">
        <v>302</v>
      </c>
      <c r="B8" s="20"/>
      <c r="C8" s="19" t="s">
        <v>134</v>
      </c>
      <c r="D8" s="19" t="s">
        <v>2242</v>
      </c>
      <c r="E8" s="19"/>
      <c r="F8" s="19" t="s">
        <v>2243</v>
      </c>
    </row>
    <row r="9">
      <c r="A9" s="10" t="s">
        <v>1502</v>
      </c>
      <c r="B9" s="20"/>
      <c r="C9" s="19" t="s">
        <v>134</v>
      </c>
      <c r="D9" s="19" t="s">
        <v>2242</v>
      </c>
      <c r="E9" s="19"/>
      <c r="F9" s="19" t="s">
        <v>2243</v>
      </c>
    </row>
    <row r="10">
      <c r="A10" s="10" t="s">
        <v>134</v>
      </c>
      <c r="B10" s="20"/>
      <c r="C10" s="19" t="s">
        <v>134</v>
      </c>
      <c r="D10" s="19" t="s">
        <v>2242</v>
      </c>
      <c r="E10" s="19"/>
      <c r="F10" s="19" t="s">
        <v>2243</v>
      </c>
    </row>
    <row r="11">
      <c r="A11" s="10" t="s">
        <v>956</v>
      </c>
      <c r="B11" s="20"/>
      <c r="C11" s="19" t="s">
        <v>134</v>
      </c>
      <c r="D11" s="19" t="s">
        <v>2242</v>
      </c>
      <c r="E11" s="19"/>
      <c r="F11" s="19" t="s">
        <v>2243</v>
      </c>
    </row>
    <row r="12">
      <c r="A12" s="10" t="s">
        <v>998</v>
      </c>
      <c r="B12" s="20"/>
      <c r="C12" s="19" t="s">
        <v>134</v>
      </c>
      <c r="D12" s="19" t="s">
        <v>2242</v>
      </c>
      <c r="E12" s="19"/>
      <c r="F12" s="19" t="s">
        <v>2243</v>
      </c>
    </row>
    <row r="13">
      <c r="A13" s="10" t="s">
        <v>842</v>
      </c>
      <c r="B13" s="20"/>
      <c r="C13" s="19" t="s">
        <v>2244</v>
      </c>
      <c r="D13" s="19" t="s">
        <v>2242</v>
      </c>
      <c r="E13" s="19"/>
      <c r="F13" s="19" t="s">
        <v>2243</v>
      </c>
    </row>
    <row r="14">
      <c r="A14" s="10" t="s">
        <v>2245</v>
      </c>
      <c r="B14" s="20"/>
      <c r="C14" s="19" t="s">
        <v>2245</v>
      </c>
      <c r="D14" s="19" t="s">
        <v>2242</v>
      </c>
      <c r="E14" s="20"/>
      <c r="F14" s="19" t="s">
        <v>2243</v>
      </c>
    </row>
    <row r="15">
      <c r="A15" s="10" t="s">
        <v>785</v>
      </c>
      <c r="B15" s="20"/>
      <c r="C15" s="19" t="s">
        <v>269</v>
      </c>
      <c r="D15" s="19" t="s">
        <v>2242</v>
      </c>
      <c r="E15" s="19"/>
      <c r="F15" s="19" t="s">
        <v>2243</v>
      </c>
    </row>
    <row r="16">
      <c r="A16" s="10" t="s">
        <v>376</v>
      </c>
      <c r="B16" s="20"/>
      <c r="C16" s="19" t="s">
        <v>269</v>
      </c>
      <c r="D16" s="19" t="s">
        <v>2242</v>
      </c>
      <c r="E16" s="19"/>
      <c r="F16" s="19" t="s">
        <v>2243</v>
      </c>
    </row>
    <row r="17">
      <c r="A17" s="10" t="s">
        <v>186</v>
      </c>
      <c r="B17" s="20"/>
      <c r="C17" s="19" t="s">
        <v>269</v>
      </c>
      <c r="D17" s="19" t="s">
        <v>2242</v>
      </c>
      <c r="E17" s="19"/>
      <c r="F17" s="19" t="s">
        <v>2243</v>
      </c>
    </row>
    <row r="18">
      <c r="A18" s="10" t="s">
        <v>1154</v>
      </c>
      <c r="B18" s="20"/>
      <c r="C18" s="19" t="s">
        <v>269</v>
      </c>
      <c r="D18" s="19" t="s">
        <v>2242</v>
      </c>
      <c r="E18" s="19"/>
      <c r="F18" s="19" t="s">
        <v>2243</v>
      </c>
    </row>
    <row r="19">
      <c r="A19" s="10" t="s">
        <v>544</v>
      </c>
      <c r="B19" s="20"/>
      <c r="C19" s="19" t="s">
        <v>269</v>
      </c>
      <c r="D19" s="19" t="s">
        <v>2242</v>
      </c>
      <c r="E19" s="20"/>
      <c r="F19" s="19" t="s">
        <v>2243</v>
      </c>
    </row>
    <row r="20">
      <c r="A20" s="10" t="s">
        <v>269</v>
      </c>
      <c r="B20" s="20"/>
      <c r="C20" s="19" t="s">
        <v>269</v>
      </c>
      <c r="D20" s="19" t="s">
        <v>2242</v>
      </c>
      <c r="E20" s="20"/>
      <c r="F20" s="19" t="s">
        <v>2243</v>
      </c>
    </row>
    <row r="21">
      <c r="A21" s="10" t="s">
        <v>433</v>
      </c>
      <c r="B21" s="20"/>
      <c r="C21" s="19" t="s">
        <v>92</v>
      </c>
      <c r="D21" s="19" t="s">
        <v>2246</v>
      </c>
      <c r="E21" s="19"/>
      <c r="F21" s="19" t="s">
        <v>2247</v>
      </c>
    </row>
    <row r="22">
      <c r="A22" s="10" t="s">
        <v>1882</v>
      </c>
      <c r="B22" s="20"/>
      <c r="C22" s="19" t="s">
        <v>92</v>
      </c>
      <c r="D22" s="19" t="s">
        <v>2246</v>
      </c>
      <c r="E22" s="19"/>
      <c r="F22" s="19" t="s">
        <v>2247</v>
      </c>
    </row>
    <row r="23">
      <c r="A23" s="10" t="s">
        <v>1063</v>
      </c>
      <c r="B23" s="20"/>
      <c r="C23" s="19" t="s">
        <v>1063</v>
      </c>
      <c r="D23" s="19" t="s">
        <v>2246</v>
      </c>
      <c r="E23" s="19"/>
      <c r="F23" s="19" t="s">
        <v>2247</v>
      </c>
    </row>
    <row r="24">
      <c r="A24" s="10" t="s">
        <v>948</v>
      </c>
      <c r="B24" s="20"/>
      <c r="C24" s="19" t="s">
        <v>1063</v>
      </c>
      <c r="D24" s="19" t="s">
        <v>2246</v>
      </c>
      <c r="E24" s="19"/>
      <c r="F24" s="19" t="s">
        <v>2247</v>
      </c>
    </row>
    <row r="25">
      <c r="A25" s="10" t="s">
        <v>354</v>
      </c>
      <c r="B25" s="20"/>
      <c r="C25" s="19" t="s">
        <v>1063</v>
      </c>
      <c r="D25" s="19" t="s">
        <v>2246</v>
      </c>
      <c r="E25" s="19"/>
      <c r="F25" s="19" t="s">
        <v>2247</v>
      </c>
    </row>
    <row r="26">
      <c r="A26" s="10" t="s">
        <v>903</v>
      </c>
      <c r="B26" s="20"/>
      <c r="C26" s="19" t="s">
        <v>1063</v>
      </c>
      <c r="D26" s="19" t="s">
        <v>2246</v>
      </c>
      <c r="E26" s="19"/>
      <c r="F26" s="19" t="s">
        <v>2247</v>
      </c>
    </row>
    <row r="27">
      <c r="A27" s="10" t="s">
        <v>908</v>
      </c>
      <c r="B27" s="20"/>
      <c r="C27" s="19" t="s">
        <v>91</v>
      </c>
      <c r="D27" s="19" t="s">
        <v>2246</v>
      </c>
      <c r="E27" s="19"/>
      <c r="F27" s="19" t="s">
        <v>2247</v>
      </c>
    </row>
    <row r="28">
      <c r="A28" s="10" t="s">
        <v>116</v>
      </c>
      <c r="B28" s="20"/>
      <c r="C28" s="19" t="s">
        <v>91</v>
      </c>
      <c r="D28" s="19" t="s">
        <v>2246</v>
      </c>
      <c r="E28" s="19"/>
      <c r="F28" s="19" t="s">
        <v>2247</v>
      </c>
    </row>
    <row r="29">
      <c r="A29" s="10" t="s">
        <v>1301</v>
      </c>
      <c r="B29" s="20"/>
      <c r="C29" s="19" t="s">
        <v>91</v>
      </c>
      <c r="D29" s="19" t="s">
        <v>2246</v>
      </c>
      <c r="E29" s="19"/>
      <c r="F29" s="19" t="s">
        <v>2247</v>
      </c>
    </row>
    <row r="30">
      <c r="A30" s="10" t="s">
        <v>1296</v>
      </c>
      <c r="B30" s="19" t="s">
        <v>2248</v>
      </c>
      <c r="C30" s="19" t="s">
        <v>91</v>
      </c>
      <c r="D30" s="19" t="s">
        <v>2246</v>
      </c>
      <c r="E30" s="19"/>
      <c r="F30" s="19" t="s">
        <v>2247</v>
      </c>
    </row>
    <row r="31">
      <c r="A31" s="10" t="s">
        <v>1090</v>
      </c>
      <c r="B31" s="20"/>
      <c r="C31" s="19" t="s">
        <v>91</v>
      </c>
      <c r="D31" s="19" t="s">
        <v>2246</v>
      </c>
      <c r="E31" s="19"/>
      <c r="F31" s="19" t="s">
        <v>2247</v>
      </c>
    </row>
    <row r="32">
      <c r="A32" s="10" t="s">
        <v>429</v>
      </c>
      <c r="B32" s="20"/>
      <c r="C32" s="19" t="s">
        <v>91</v>
      </c>
      <c r="D32" s="19" t="s">
        <v>2246</v>
      </c>
      <c r="E32" s="19"/>
      <c r="F32" s="19" t="s">
        <v>2247</v>
      </c>
    </row>
    <row r="33">
      <c r="A33" s="10" t="s">
        <v>764</v>
      </c>
      <c r="B33" s="20"/>
      <c r="C33" s="19" t="s">
        <v>91</v>
      </c>
      <c r="D33" s="19" t="s">
        <v>2246</v>
      </c>
      <c r="E33" s="19"/>
      <c r="F33" s="19" t="s">
        <v>2247</v>
      </c>
    </row>
    <row r="34">
      <c r="A34" s="10" t="s">
        <v>96</v>
      </c>
      <c r="B34" s="20"/>
      <c r="C34" s="19" t="s">
        <v>91</v>
      </c>
      <c r="D34" s="19" t="s">
        <v>2246</v>
      </c>
      <c r="E34" s="19"/>
      <c r="F34" s="19" t="s">
        <v>2247</v>
      </c>
    </row>
    <row r="35">
      <c r="A35" s="10" t="s">
        <v>446</v>
      </c>
      <c r="B35" s="20"/>
      <c r="C35" s="19" t="s">
        <v>91</v>
      </c>
      <c r="D35" s="19" t="s">
        <v>2246</v>
      </c>
      <c r="E35" s="19"/>
      <c r="F35" s="19" t="s">
        <v>2247</v>
      </c>
    </row>
    <row r="36">
      <c r="A36" s="10" t="s">
        <v>577</v>
      </c>
      <c r="B36" s="20"/>
      <c r="C36" s="19" t="s">
        <v>91</v>
      </c>
      <c r="D36" s="19" t="s">
        <v>2246</v>
      </c>
      <c r="E36" s="19"/>
      <c r="F36" s="19" t="s">
        <v>2247</v>
      </c>
    </row>
    <row r="37">
      <c r="A37" s="10" t="s">
        <v>1477</v>
      </c>
      <c r="B37" s="20"/>
      <c r="C37" s="19" t="s">
        <v>91</v>
      </c>
      <c r="D37" s="19" t="s">
        <v>2246</v>
      </c>
      <c r="E37" s="19"/>
      <c r="F37" s="19" t="s">
        <v>2247</v>
      </c>
    </row>
    <row r="38">
      <c r="A38" s="10" t="s">
        <v>676</v>
      </c>
      <c r="B38" s="20"/>
      <c r="C38" s="19" t="s">
        <v>91</v>
      </c>
      <c r="D38" s="19" t="s">
        <v>2246</v>
      </c>
      <c r="E38" s="19"/>
      <c r="F38" s="19" t="s">
        <v>2247</v>
      </c>
    </row>
    <row r="39">
      <c r="A39" s="10" t="s">
        <v>225</v>
      </c>
      <c r="B39" s="20"/>
      <c r="C39" s="19" t="s">
        <v>91</v>
      </c>
      <c r="D39" s="19" t="s">
        <v>2246</v>
      </c>
      <c r="E39" s="19"/>
      <c r="F39" s="19" t="s">
        <v>2247</v>
      </c>
    </row>
    <row r="40">
      <c r="A40" s="10" t="s">
        <v>479</v>
      </c>
      <c r="B40" s="20"/>
      <c r="C40" s="19" t="s">
        <v>91</v>
      </c>
      <c r="D40" s="19" t="s">
        <v>2246</v>
      </c>
      <c r="E40" s="19"/>
      <c r="F40" s="19" t="s">
        <v>2247</v>
      </c>
    </row>
    <row r="41">
      <c r="A41" s="10" t="s">
        <v>641</v>
      </c>
      <c r="B41" s="20"/>
      <c r="C41" s="19" t="s">
        <v>91</v>
      </c>
      <c r="D41" s="19" t="s">
        <v>2246</v>
      </c>
      <c r="E41" s="19"/>
      <c r="F41" s="19" t="s">
        <v>2247</v>
      </c>
    </row>
    <row r="42">
      <c r="A42" s="10" t="s">
        <v>846</v>
      </c>
      <c r="B42" s="20"/>
      <c r="C42" s="19" t="s">
        <v>91</v>
      </c>
      <c r="D42" s="19" t="s">
        <v>2246</v>
      </c>
      <c r="E42" s="19"/>
      <c r="F42" s="19" t="s">
        <v>2247</v>
      </c>
    </row>
    <row r="43">
      <c r="A43" s="10" t="s">
        <v>868</v>
      </c>
      <c r="B43" s="20"/>
      <c r="C43" s="19" t="s">
        <v>91</v>
      </c>
      <c r="D43" s="19" t="s">
        <v>2246</v>
      </c>
      <c r="E43" s="19"/>
      <c r="F43" s="19" t="s">
        <v>2247</v>
      </c>
    </row>
    <row r="44">
      <c r="A44" s="10" t="s">
        <v>649</v>
      </c>
      <c r="B44" s="20"/>
      <c r="C44" s="19" t="s">
        <v>91</v>
      </c>
      <c r="D44" s="19" t="s">
        <v>2246</v>
      </c>
      <c r="E44" s="19"/>
      <c r="F44" s="19" t="s">
        <v>2247</v>
      </c>
    </row>
    <row r="45">
      <c r="A45" s="10" t="s">
        <v>950</v>
      </c>
      <c r="B45" s="20"/>
      <c r="C45" s="19" t="s">
        <v>91</v>
      </c>
      <c r="D45" s="19" t="s">
        <v>2246</v>
      </c>
      <c r="E45" s="19"/>
      <c r="F45" s="19" t="s">
        <v>2247</v>
      </c>
    </row>
    <row r="46">
      <c r="A46" s="10" t="s">
        <v>584</v>
      </c>
      <c r="B46" s="19"/>
      <c r="C46" s="19" t="s">
        <v>91</v>
      </c>
      <c r="D46" s="19" t="s">
        <v>2246</v>
      </c>
      <c r="E46" s="19"/>
      <c r="F46" s="19" t="s">
        <v>2247</v>
      </c>
    </row>
    <row r="47">
      <c r="A47" s="10" t="s">
        <v>1285</v>
      </c>
      <c r="B47" s="20"/>
      <c r="C47" s="19" t="s">
        <v>91</v>
      </c>
      <c r="D47" s="19" t="s">
        <v>2246</v>
      </c>
      <c r="E47" s="19"/>
      <c r="F47" s="19" t="s">
        <v>2247</v>
      </c>
    </row>
    <row r="48">
      <c r="A48" s="10" t="s">
        <v>673</v>
      </c>
      <c r="B48" s="20"/>
      <c r="C48" s="19" t="s">
        <v>91</v>
      </c>
      <c r="D48" s="19" t="s">
        <v>2246</v>
      </c>
      <c r="E48" s="19"/>
      <c r="F48" s="19" t="s">
        <v>2247</v>
      </c>
    </row>
    <row r="49">
      <c r="A49" s="10" t="s">
        <v>453</v>
      </c>
      <c r="B49" s="20"/>
      <c r="C49" s="19" t="s">
        <v>91</v>
      </c>
      <c r="D49" s="19" t="s">
        <v>2246</v>
      </c>
      <c r="E49" s="19"/>
      <c r="F49" s="19" t="s">
        <v>2247</v>
      </c>
    </row>
    <row r="50">
      <c r="A50" s="10" t="s">
        <v>1288</v>
      </c>
      <c r="B50" s="20"/>
      <c r="C50" s="19" t="s">
        <v>91</v>
      </c>
      <c r="D50" s="19" t="s">
        <v>2246</v>
      </c>
      <c r="E50" s="19"/>
      <c r="F50" s="19" t="s">
        <v>2247</v>
      </c>
    </row>
    <row r="51">
      <c r="A51" s="10" t="s">
        <v>226</v>
      </c>
      <c r="B51" s="20"/>
      <c r="C51" s="19" t="s">
        <v>91</v>
      </c>
      <c r="D51" s="19" t="s">
        <v>2246</v>
      </c>
      <c r="E51" s="19"/>
      <c r="F51" s="19" t="s">
        <v>2247</v>
      </c>
    </row>
    <row r="52">
      <c r="A52" s="10" t="s">
        <v>253</v>
      </c>
      <c r="B52" s="20"/>
      <c r="C52" s="19" t="s">
        <v>91</v>
      </c>
      <c r="D52" s="19" t="s">
        <v>2246</v>
      </c>
      <c r="E52" s="19"/>
      <c r="F52" s="19" t="s">
        <v>2247</v>
      </c>
    </row>
    <row r="53">
      <c r="A53" s="10" t="s">
        <v>1295</v>
      </c>
      <c r="B53" s="20"/>
      <c r="C53" s="19" t="s">
        <v>91</v>
      </c>
      <c r="D53" s="19" t="s">
        <v>2246</v>
      </c>
      <c r="E53" s="19"/>
      <c r="F53" s="19" t="s">
        <v>2247</v>
      </c>
    </row>
    <row r="54">
      <c r="A54" s="10" t="s">
        <v>2141</v>
      </c>
      <c r="B54" s="20"/>
      <c r="C54" s="19" t="s">
        <v>91</v>
      </c>
      <c r="D54" s="19" t="s">
        <v>2246</v>
      </c>
      <c r="E54" s="19"/>
      <c r="F54" s="19" t="s">
        <v>2247</v>
      </c>
    </row>
    <row r="55">
      <c r="A55" s="10" t="s">
        <v>501</v>
      </c>
      <c r="B55" s="20"/>
      <c r="C55" s="19" t="s">
        <v>91</v>
      </c>
      <c r="D55" s="19" t="s">
        <v>2246</v>
      </c>
      <c r="E55" s="19"/>
      <c r="F55" s="19" t="s">
        <v>2247</v>
      </c>
    </row>
    <row r="56">
      <c r="A56" s="10" t="s">
        <v>1781</v>
      </c>
      <c r="B56" s="20"/>
      <c r="C56" s="19" t="s">
        <v>91</v>
      </c>
      <c r="D56" s="19" t="s">
        <v>2246</v>
      </c>
      <c r="E56" s="19"/>
      <c r="F56" s="19" t="s">
        <v>2247</v>
      </c>
    </row>
    <row r="57">
      <c r="A57" s="10" t="s">
        <v>435</v>
      </c>
      <c r="B57" s="20"/>
      <c r="C57" s="19" t="s">
        <v>91</v>
      </c>
      <c r="D57" s="19" t="s">
        <v>2246</v>
      </c>
      <c r="E57" s="20"/>
      <c r="F57" s="19" t="s">
        <v>2247</v>
      </c>
    </row>
    <row r="58">
      <c r="A58" s="10" t="s">
        <v>742</v>
      </c>
      <c r="B58" s="20"/>
      <c r="C58" s="19" t="s">
        <v>91</v>
      </c>
      <c r="D58" s="19" t="s">
        <v>2246</v>
      </c>
      <c r="E58" s="20"/>
      <c r="F58" s="19" t="s">
        <v>2247</v>
      </c>
    </row>
    <row r="59">
      <c r="A59" s="10" t="s">
        <v>1701</v>
      </c>
      <c r="B59" s="20"/>
      <c r="C59" s="19" t="s">
        <v>91</v>
      </c>
      <c r="D59" s="19" t="s">
        <v>2246</v>
      </c>
      <c r="E59" s="20"/>
      <c r="F59" s="19" t="s">
        <v>2247</v>
      </c>
    </row>
    <row r="60">
      <c r="A60" s="10" t="s">
        <v>362</v>
      </c>
      <c r="B60" s="20"/>
      <c r="C60" s="19" t="s">
        <v>91</v>
      </c>
      <c r="D60" s="19" t="s">
        <v>2246</v>
      </c>
      <c r="E60" s="20"/>
      <c r="F60" s="19" t="s">
        <v>2247</v>
      </c>
    </row>
    <row r="61">
      <c r="A61" s="10" t="s">
        <v>293</v>
      </c>
      <c r="B61" s="20"/>
      <c r="C61" s="19" t="s">
        <v>91</v>
      </c>
      <c r="D61" s="19" t="s">
        <v>2246</v>
      </c>
      <c r="E61" s="20"/>
      <c r="F61" s="19" t="s">
        <v>2247</v>
      </c>
    </row>
    <row r="62">
      <c r="A62" s="10" t="s">
        <v>1538</v>
      </c>
      <c r="B62" s="20"/>
      <c r="C62" s="19" t="s">
        <v>91</v>
      </c>
      <c r="D62" s="19" t="s">
        <v>2246</v>
      </c>
      <c r="E62" s="20"/>
      <c r="F62" s="19" t="s">
        <v>2247</v>
      </c>
    </row>
    <row r="63">
      <c r="A63" s="10" t="s">
        <v>997</v>
      </c>
      <c r="B63" s="20"/>
      <c r="C63" s="19" t="s">
        <v>91</v>
      </c>
      <c r="D63" s="19" t="s">
        <v>2246</v>
      </c>
      <c r="E63" s="20"/>
      <c r="F63" s="19" t="s">
        <v>2247</v>
      </c>
    </row>
    <row r="64">
      <c r="A64" s="10" t="s">
        <v>1123</v>
      </c>
      <c r="B64" s="20"/>
      <c r="C64" s="19" t="s">
        <v>91</v>
      </c>
      <c r="D64" s="19" t="s">
        <v>2246</v>
      </c>
      <c r="E64" s="20"/>
      <c r="F64" s="19" t="s">
        <v>2247</v>
      </c>
    </row>
    <row r="65">
      <c r="A65" s="10" t="s">
        <v>522</v>
      </c>
      <c r="B65" s="20"/>
      <c r="C65" s="19" t="s">
        <v>91</v>
      </c>
      <c r="D65" s="19" t="s">
        <v>2246</v>
      </c>
      <c r="E65" s="20"/>
      <c r="F65" s="19" t="s">
        <v>2247</v>
      </c>
    </row>
    <row r="66">
      <c r="A66" s="10" t="s">
        <v>1311</v>
      </c>
      <c r="B66" s="20"/>
      <c r="C66" s="19" t="s">
        <v>91</v>
      </c>
      <c r="D66" s="19" t="s">
        <v>2246</v>
      </c>
      <c r="E66" s="20"/>
      <c r="F66" s="19" t="s">
        <v>2247</v>
      </c>
    </row>
    <row r="67">
      <c r="A67" s="10" t="s">
        <v>1320</v>
      </c>
      <c r="B67" s="20"/>
      <c r="C67" s="19" t="s">
        <v>91</v>
      </c>
      <c r="D67" s="19" t="s">
        <v>2246</v>
      </c>
      <c r="E67" s="20"/>
      <c r="F67" s="19" t="s">
        <v>2247</v>
      </c>
    </row>
    <row r="68">
      <c r="A68" s="10" t="s">
        <v>1952</v>
      </c>
      <c r="B68" s="20"/>
      <c r="C68" s="19" t="s">
        <v>91</v>
      </c>
      <c r="D68" s="19" t="s">
        <v>2246</v>
      </c>
      <c r="E68" s="20"/>
      <c r="F68" s="19" t="s">
        <v>2247</v>
      </c>
    </row>
    <row r="69">
      <c r="A69" s="10" t="s">
        <v>892</v>
      </c>
      <c r="B69" s="20"/>
      <c r="C69" s="19" t="s">
        <v>91</v>
      </c>
      <c r="D69" s="19" t="s">
        <v>2246</v>
      </c>
      <c r="E69" s="20"/>
      <c r="F69" s="19" t="s">
        <v>2247</v>
      </c>
    </row>
    <row r="70">
      <c r="A70" s="10" t="s">
        <v>918</v>
      </c>
      <c r="B70" s="20"/>
      <c r="C70" s="19" t="s">
        <v>91</v>
      </c>
      <c r="D70" s="19" t="s">
        <v>2246</v>
      </c>
      <c r="E70" s="20"/>
      <c r="F70" s="19" t="s">
        <v>2247</v>
      </c>
    </row>
    <row r="71">
      <c r="A71" s="10" t="s">
        <v>2004</v>
      </c>
      <c r="B71" s="20"/>
      <c r="C71" s="19" t="s">
        <v>1651</v>
      </c>
      <c r="D71" s="19" t="s">
        <v>2246</v>
      </c>
      <c r="E71" s="19"/>
      <c r="F71" s="19" t="s">
        <v>2247</v>
      </c>
    </row>
    <row r="72">
      <c r="A72" s="10" t="s">
        <v>2160</v>
      </c>
      <c r="B72" s="20"/>
      <c r="C72" s="19" t="s">
        <v>1291</v>
      </c>
      <c r="D72" s="19" t="s">
        <v>2246</v>
      </c>
      <c r="E72" s="19"/>
      <c r="F72" s="19" t="s">
        <v>2247</v>
      </c>
    </row>
    <row r="73">
      <c r="A73" s="10" t="s">
        <v>1291</v>
      </c>
      <c r="B73" s="20"/>
      <c r="C73" s="19" t="s">
        <v>1291</v>
      </c>
      <c r="D73" s="19" t="s">
        <v>2246</v>
      </c>
      <c r="E73" s="19"/>
      <c r="F73" s="19" t="s">
        <v>2247</v>
      </c>
    </row>
    <row r="74">
      <c r="A74" s="10" t="s">
        <v>111</v>
      </c>
      <c r="B74" s="20"/>
      <c r="C74" s="19" t="s">
        <v>1291</v>
      </c>
      <c r="D74" s="19" t="s">
        <v>2246</v>
      </c>
      <c r="E74" s="20"/>
      <c r="F74" s="19" t="s">
        <v>2247</v>
      </c>
    </row>
    <row r="75">
      <c r="A75" s="10" t="s">
        <v>723</v>
      </c>
      <c r="B75" s="20"/>
      <c r="C75" s="19" t="s">
        <v>2249</v>
      </c>
      <c r="D75" s="19" t="s">
        <v>2246</v>
      </c>
      <c r="E75" s="19"/>
      <c r="F75" s="19" t="s">
        <v>2247</v>
      </c>
    </row>
    <row r="76">
      <c r="A76" s="10" t="s">
        <v>27</v>
      </c>
      <c r="B76" s="20"/>
      <c r="C76" s="19" t="s">
        <v>2250</v>
      </c>
      <c r="D76" s="19" t="s">
        <v>2246</v>
      </c>
      <c r="E76" s="19"/>
      <c r="F76" s="19" t="s">
        <v>2247</v>
      </c>
    </row>
    <row r="77">
      <c r="A77" s="10" t="s">
        <v>460</v>
      </c>
      <c r="B77" s="20"/>
      <c r="C77" s="19" t="s">
        <v>2250</v>
      </c>
      <c r="D77" s="19" t="s">
        <v>2246</v>
      </c>
      <c r="E77" s="19"/>
      <c r="F77" s="19" t="s">
        <v>2247</v>
      </c>
    </row>
    <row r="78">
      <c r="A78" s="10" t="s">
        <v>73</v>
      </c>
      <c r="B78" s="20"/>
      <c r="C78" s="19" t="s">
        <v>2250</v>
      </c>
      <c r="D78" s="19" t="s">
        <v>2246</v>
      </c>
      <c r="E78" s="19"/>
      <c r="F78" s="19" t="s">
        <v>2247</v>
      </c>
    </row>
    <row r="79">
      <c r="A79" s="10" t="s">
        <v>125</v>
      </c>
      <c r="B79" s="20"/>
      <c r="C79" s="19" t="s">
        <v>2250</v>
      </c>
      <c r="D79" s="19" t="s">
        <v>2246</v>
      </c>
      <c r="E79" s="19"/>
      <c r="F79" s="19" t="s">
        <v>2247</v>
      </c>
    </row>
    <row r="80">
      <c r="A80" s="10" t="s">
        <v>1893</v>
      </c>
      <c r="B80" s="20"/>
      <c r="C80" s="19" t="s">
        <v>2250</v>
      </c>
      <c r="D80" s="19" t="s">
        <v>2246</v>
      </c>
      <c r="E80" s="19"/>
      <c r="F80" s="19" t="s">
        <v>2247</v>
      </c>
    </row>
    <row r="81">
      <c r="A81" s="10" t="s">
        <v>1602</v>
      </c>
      <c r="B81" s="20"/>
      <c r="C81" s="19" t="s">
        <v>2250</v>
      </c>
      <c r="D81" s="19" t="s">
        <v>2246</v>
      </c>
      <c r="E81" s="19"/>
      <c r="F81" s="19" t="s">
        <v>2247</v>
      </c>
    </row>
    <row r="82">
      <c r="A82" s="10" t="s">
        <v>832</v>
      </c>
      <c r="B82" s="20"/>
      <c r="C82" s="19" t="s">
        <v>2251</v>
      </c>
      <c r="D82" s="19" t="s">
        <v>2246</v>
      </c>
      <c r="E82" s="19"/>
      <c r="F82" s="19" t="s">
        <v>2247</v>
      </c>
    </row>
    <row r="83">
      <c r="A83" s="10" t="s">
        <v>1857</v>
      </c>
      <c r="B83" s="20"/>
      <c r="C83" s="19" t="s">
        <v>2251</v>
      </c>
      <c r="D83" s="19" t="s">
        <v>2246</v>
      </c>
      <c r="E83" s="19"/>
      <c r="F83" s="19" t="s">
        <v>2247</v>
      </c>
    </row>
    <row r="84">
      <c r="A84" s="10" t="s">
        <v>1918</v>
      </c>
      <c r="B84" s="20"/>
      <c r="C84" s="19" t="s">
        <v>2251</v>
      </c>
      <c r="D84" s="19" t="s">
        <v>2246</v>
      </c>
      <c r="E84" s="19"/>
      <c r="F84" s="19" t="s">
        <v>2247</v>
      </c>
    </row>
    <row r="85">
      <c r="A85" s="10" t="s">
        <v>1721</v>
      </c>
      <c r="B85" s="20"/>
      <c r="C85" s="19" t="s">
        <v>2251</v>
      </c>
      <c r="D85" s="19" t="s">
        <v>2246</v>
      </c>
      <c r="E85" s="19"/>
      <c r="F85" s="19" t="s">
        <v>2247</v>
      </c>
    </row>
    <row r="86">
      <c r="A86" s="10" t="s">
        <v>1713</v>
      </c>
      <c r="B86" s="20"/>
      <c r="C86" s="19" t="s">
        <v>2251</v>
      </c>
      <c r="D86" s="19" t="s">
        <v>2246</v>
      </c>
      <c r="E86" s="19"/>
      <c r="F86" s="19" t="s">
        <v>2247</v>
      </c>
    </row>
    <row r="87">
      <c r="A87" s="10" t="s">
        <v>109</v>
      </c>
      <c r="B87" s="19" t="s">
        <v>91</v>
      </c>
      <c r="C87" s="19" t="s">
        <v>2251</v>
      </c>
      <c r="D87" s="19" t="s">
        <v>2246</v>
      </c>
      <c r="E87" s="19"/>
      <c r="F87" s="19" t="s">
        <v>2247</v>
      </c>
    </row>
    <row r="88">
      <c r="A88" s="10" t="s">
        <v>91</v>
      </c>
      <c r="B88" s="19" t="s">
        <v>91</v>
      </c>
      <c r="C88" s="19" t="s">
        <v>2251</v>
      </c>
      <c r="D88" s="19" t="s">
        <v>2246</v>
      </c>
      <c r="E88" s="19"/>
      <c r="F88" s="19" t="s">
        <v>2247</v>
      </c>
    </row>
    <row r="89">
      <c r="A89" s="10" t="s">
        <v>1145</v>
      </c>
      <c r="B89" s="19" t="s">
        <v>91</v>
      </c>
      <c r="C89" s="19" t="s">
        <v>2251</v>
      </c>
      <c r="D89" s="19" t="s">
        <v>2246</v>
      </c>
      <c r="E89" s="19"/>
      <c r="F89" s="19" t="s">
        <v>2247</v>
      </c>
    </row>
    <row r="90">
      <c r="A90" s="10" t="s">
        <v>852</v>
      </c>
      <c r="B90" s="19" t="s">
        <v>91</v>
      </c>
      <c r="C90" s="19" t="s">
        <v>2251</v>
      </c>
      <c r="D90" s="19" t="s">
        <v>2246</v>
      </c>
      <c r="E90" s="19"/>
      <c r="F90" s="19" t="s">
        <v>2247</v>
      </c>
    </row>
    <row r="91">
      <c r="A91" s="10" t="s">
        <v>367</v>
      </c>
      <c r="B91" s="19" t="s">
        <v>91</v>
      </c>
      <c r="C91" s="19" t="s">
        <v>2251</v>
      </c>
      <c r="D91" s="19" t="s">
        <v>2246</v>
      </c>
      <c r="E91" s="19"/>
      <c r="F91" s="19" t="s">
        <v>2247</v>
      </c>
    </row>
    <row r="92">
      <c r="A92" s="10" t="s">
        <v>1025</v>
      </c>
      <c r="B92" s="19" t="s">
        <v>91</v>
      </c>
      <c r="C92" s="19" t="s">
        <v>2251</v>
      </c>
      <c r="D92" s="19" t="s">
        <v>2246</v>
      </c>
      <c r="E92" s="19"/>
      <c r="F92" s="19" t="s">
        <v>2247</v>
      </c>
    </row>
    <row r="93">
      <c r="A93" s="10" t="s">
        <v>924</v>
      </c>
      <c r="B93" s="19" t="s">
        <v>1300</v>
      </c>
      <c r="C93" s="19" t="s">
        <v>2251</v>
      </c>
      <c r="D93" s="19" t="s">
        <v>2246</v>
      </c>
      <c r="E93" s="19"/>
      <c r="F93" s="19" t="s">
        <v>2247</v>
      </c>
    </row>
    <row r="94">
      <c r="A94" s="10" t="s">
        <v>909</v>
      </c>
      <c r="B94" s="19" t="s">
        <v>91</v>
      </c>
      <c r="C94" s="19" t="s">
        <v>2251</v>
      </c>
      <c r="D94" s="19" t="s">
        <v>2246</v>
      </c>
      <c r="E94" s="19"/>
      <c r="F94" s="19" t="s">
        <v>2247</v>
      </c>
    </row>
    <row r="95">
      <c r="A95" s="10" t="s">
        <v>1247</v>
      </c>
      <c r="B95" s="19" t="s">
        <v>91</v>
      </c>
      <c r="C95" s="19" t="s">
        <v>2251</v>
      </c>
      <c r="D95" s="19" t="s">
        <v>2246</v>
      </c>
      <c r="E95" s="19"/>
      <c r="F95" s="19" t="s">
        <v>2247</v>
      </c>
    </row>
    <row r="96">
      <c r="A96" s="10" t="s">
        <v>401</v>
      </c>
      <c r="B96" s="19" t="s">
        <v>91</v>
      </c>
      <c r="C96" s="19" t="s">
        <v>2251</v>
      </c>
      <c r="D96" s="19" t="s">
        <v>2246</v>
      </c>
      <c r="E96" s="19"/>
      <c r="F96" s="19" t="s">
        <v>2247</v>
      </c>
    </row>
    <row r="97">
      <c r="A97" s="10" t="s">
        <v>395</v>
      </c>
      <c r="B97" s="19" t="s">
        <v>91</v>
      </c>
      <c r="C97" s="19" t="s">
        <v>2251</v>
      </c>
      <c r="D97" s="19" t="s">
        <v>2246</v>
      </c>
      <c r="E97" s="19"/>
      <c r="F97" s="19" t="s">
        <v>2247</v>
      </c>
    </row>
    <row r="98">
      <c r="A98" s="10" t="s">
        <v>895</v>
      </c>
      <c r="B98" s="19" t="s">
        <v>91</v>
      </c>
      <c r="C98" s="19" t="s">
        <v>2251</v>
      </c>
      <c r="D98" s="19" t="s">
        <v>2246</v>
      </c>
      <c r="E98" s="19"/>
      <c r="F98" s="19" t="s">
        <v>2247</v>
      </c>
    </row>
    <row r="99">
      <c r="A99" s="10" t="s">
        <v>1253</v>
      </c>
      <c r="B99" s="19" t="s">
        <v>91</v>
      </c>
      <c r="C99" s="19" t="s">
        <v>2251</v>
      </c>
      <c r="D99" s="19" t="s">
        <v>2246</v>
      </c>
      <c r="E99" s="19"/>
      <c r="F99" s="19" t="s">
        <v>2247</v>
      </c>
    </row>
    <row r="100">
      <c r="A100" s="10" t="s">
        <v>439</v>
      </c>
      <c r="B100" s="20"/>
      <c r="C100" s="19" t="s">
        <v>2251</v>
      </c>
      <c r="D100" s="19" t="s">
        <v>2246</v>
      </c>
      <c r="E100" s="19"/>
      <c r="F100" s="19" t="s">
        <v>2247</v>
      </c>
    </row>
    <row r="101">
      <c r="A101" s="10" t="s">
        <v>249</v>
      </c>
      <c r="B101" s="20"/>
      <c r="C101" s="19" t="s">
        <v>2251</v>
      </c>
      <c r="D101" s="19" t="s">
        <v>2246</v>
      </c>
      <c r="E101" s="19"/>
      <c r="F101" s="19" t="s">
        <v>2247</v>
      </c>
    </row>
    <row r="102">
      <c r="A102" s="10" t="s">
        <v>110</v>
      </c>
      <c r="B102" s="20"/>
      <c r="C102" s="19" t="s">
        <v>2251</v>
      </c>
      <c r="D102" s="19" t="s">
        <v>2246</v>
      </c>
      <c r="E102" s="19"/>
      <c r="F102" s="19" t="s">
        <v>2247</v>
      </c>
    </row>
    <row r="103">
      <c r="A103" s="10" t="s">
        <v>454</v>
      </c>
      <c r="B103" s="20"/>
      <c r="C103" s="19" t="s">
        <v>2251</v>
      </c>
      <c r="D103" s="19" t="s">
        <v>2246</v>
      </c>
      <c r="E103" s="19"/>
      <c r="F103" s="19" t="s">
        <v>2247</v>
      </c>
    </row>
    <row r="104">
      <c r="A104" s="10" t="s">
        <v>256</v>
      </c>
      <c r="B104" s="20"/>
      <c r="C104" s="19" t="s">
        <v>2251</v>
      </c>
      <c r="D104" s="19" t="s">
        <v>2246</v>
      </c>
      <c r="E104" s="20"/>
      <c r="F104" s="19" t="s">
        <v>2247</v>
      </c>
    </row>
    <row r="105">
      <c r="A105" s="10" t="s">
        <v>1900</v>
      </c>
      <c r="B105" s="20"/>
      <c r="C105" s="19" t="s">
        <v>2251</v>
      </c>
      <c r="D105" s="19" t="s">
        <v>2246</v>
      </c>
      <c r="E105" s="20"/>
      <c r="F105" s="19" t="s">
        <v>2247</v>
      </c>
    </row>
    <row r="106">
      <c r="A106" s="10" t="s">
        <v>1897</v>
      </c>
      <c r="B106" s="20"/>
      <c r="C106" s="19" t="s">
        <v>2251</v>
      </c>
      <c r="D106" s="19" t="s">
        <v>2246</v>
      </c>
      <c r="E106" s="20"/>
      <c r="F106" s="19" t="s">
        <v>2247</v>
      </c>
    </row>
    <row r="107">
      <c r="A107" s="10" t="s">
        <v>1158</v>
      </c>
      <c r="B107" s="20"/>
      <c r="C107" s="19" t="s">
        <v>2251</v>
      </c>
      <c r="D107" s="19" t="s">
        <v>2246</v>
      </c>
      <c r="E107" s="20"/>
      <c r="F107" s="19" t="s">
        <v>2247</v>
      </c>
    </row>
    <row r="108">
      <c r="A108" s="10" t="s">
        <v>327</v>
      </c>
      <c r="B108" s="20"/>
      <c r="C108" s="19" t="s">
        <v>2251</v>
      </c>
      <c r="D108" s="19" t="s">
        <v>2246</v>
      </c>
      <c r="E108" s="20"/>
      <c r="F108" s="19" t="s">
        <v>2247</v>
      </c>
    </row>
    <row r="109">
      <c r="A109" s="10" t="s">
        <v>1805</v>
      </c>
      <c r="B109" s="20"/>
      <c r="C109" s="19" t="s">
        <v>2251</v>
      </c>
      <c r="D109" s="19" t="s">
        <v>2246</v>
      </c>
      <c r="E109" s="20"/>
      <c r="F109" s="19" t="s">
        <v>2247</v>
      </c>
    </row>
    <row r="110">
      <c r="A110" s="10" t="s">
        <v>1299</v>
      </c>
      <c r="B110" s="20"/>
      <c r="C110" s="19" t="s">
        <v>2251</v>
      </c>
      <c r="D110" s="19" t="s">
        <v>2246</v>
      </c>
      <c r="E110" s="20"/>
      <c r="F110" s="19" t="s">
        <v>2247</v>
      </c>
    </row>
    <row r="111">
      <c r="A111" s="10" t="s">
        <v>1033</v>
      </c>
      <c r="B111" s="19" t="s">
        <v>2252</v>
      </c>
      <c r="C111" s="19" t="s">
        <v>1288</v>
      </c>
      <c r="D111" s="19" t="s">
        <v>2246</v>
      </c>
      <c r="E111" s="19"/>
      <c r="F111" s="19" t="s">
        <v>2247</v>
      </c>
    </row>
    <row r="112">
      <c r="A112" s="10" t="s">
        <v>976</v>
      </c>
      <c r="B112" s="19" t="s">
        <v>2252</v>
      </c>
      <c r="C112" s="19" t="s">
        <v>1288</v>
      </c>
      <c r="D112" s="19" t="s">
        <v>2246</v>
      </c>
      <c r="E112" s="19"/>
      <c r="F112" s="19" t="s">
        <v>2247</v>
      </c>
    </row>
    <row r="113">
      <c r="A113" s="10" t="s">
        <v>1030</v>
      </c>
      <c r="B113" s="19" t="s">
        <v>2252</v>
      </c>
      <c r="C113" s="19" t="s">
        <v>1288</v>
      </c>
      <c r="D113" s="19" t="s">
        <v>2246</v>
      </c>
      <c r="E113" s="19"/>
      <c r="F113" s="19" t="s">
        <v>2247</v>
      </c>
    </row>
    <row r="114">
      <c r="A114" s="21" t="s">
        <v>1021</v>
      </c>
      <c r="B114" s="19" t="s">
        <v>2253</v>
      </c>
      <c r="C114" s="19" t="s">
        <v>1288</v>
      </c>
      <c r="D114" s="19" t="s">
        <v>2246</v>
      </c>
      <c r="E114" s="19"/>
      <c r="F114" s="19" t="s">
        <v>2247</v>
      </c>
    </row>
    <row r="115">
      <c r="A115" s="10" t="s">
        <v>977</v>
      </c>
      <c r="B115" s="19" t="s">
        <v>2252</v>
      </c>
      <c r="C115" s="19" t="s">
        <v>1288</v>
      </c>
      <c r="D115" s="19" t="s">
        <v>2246</v>
      </c>
      <c r="E115" s="19"/>
      <c r="F115" s="19" t="s">
        <v>2247</v>
      </c>
    </row>
    <row r="116">
      <c r="A116" s="10" t="s">
        <v>857</v>
      </c>
      <c r="B116" s="19" t="s">
        <v>2253</v>
      </c>
      <c r="C116" s="19" t="s">
        <v>1288</v>
      </c>
      <c r="D116" s="19" t="s">
        <v>2246</v>
      </c>
      <c r="E116" s="19"/>
      <c r="F116" s="19" t="s">
        <v>2247</v>
      </c>
    </row>
    <row r="117">
      <c r="A117" s="10" t="s">
        <v>1022</v>
      </c>
      <c r="B117" s="19" t="s">
        <v>2253</v>
      </c>
      <c r="C117" s="19" t="s">
        <v>1288</v>
      </c>
      <c r="D117" s="19" t="s">
        <v>2246</v>
      </c>
      <c r="E117" s="19"/>
      <c r="F117" s="19" t="s">
        <v>2247</v>
      </c>
    </row>
    <row r="118">
      <c r="A118" s="10" t="s">
        <v>291</v>
      </c>
      <c r="B118" s="19" t="s">
        <v>2253</v>
      </c>
      <c r="C118" s="19" t="s">
        <v>1288</v>
      </c>
      <c r="D118" s="19" t="s">
        <v>2246</v>
      </c>
      <c r="E118" s="19"/>
      <c r="F118" s="19" t="s">
        <v>2247</v>
      </c>
    </row>
    <row r="119">
      <c r="A119" s="10" t="s">
        <v>1176</v>
      </c>
      <c r="B119" s="19" t="s">
        <v>2253</v>
      </c>
      <c r="C119" s="19" t="s">
        <v>1288</v>
      </c>
      <c r="D119" s="19" t="s">
        <v>2246</v>
      </c>
      <c r="E119" s="19"/>
      <c r="F119" s="19" t="s">
        <v>2247</v>
      </c>
    </row>
    <row r="120">
      <c r="A120" s="10" t="s">
        <v>952</v>
      </c>
      <c r="B120" s="19" t="s">
        <v>2253</v>
      </c>
      <c r="C120" s="19" t="s">
        <v>1288</v>
      </c>
      <c r="D120" s="19" t="s">
        <v>2246</v>
      </c>
      <c r="E120" s="19"/>
      <c r="F120" s="19" t="s">
        <v>2247</v>
      </c>
    </row>
    <row r="121">
      <c r="A121" s="10" t="s">
        <v>983</v>
      </c>
      <c r="B121" s="19" t="s">
        <v>2253</v>
      </c>
      <c r="C121" s="19" t="s">
        <v>1288</v>
      </c>
      <c r="D121" s="19" t="s">
        <v>2246</v>
      </c>
      <c r="E121" s="19"/>
      <c r="F121" s="19" t="s">
        <v>2247</v>
      </c>
    </row>
    <row r="122">
      <c r="A122" s="10" t="s">
        <v>962</v>
      </c>
      <c r="B122" s="19" t="s">
        <v>2253</v>
      </c>
      <c r="C122" s="19" t="s">
        <v>1288</v>
      </c>
      <c r="D122" s="19" t="s">
        <v>2246</v>
      </c>
      <c r="E122" s="19"/>
      <c r="F122" s="19" t="s">
        <v>2247</v>
      </c>
    </row>
    <row r="123">
      <c r="A123" s="10" t="s">
        <v>1418</v>
      </c>
      <c r="B123" s="19" t="s">
        <v>2253</v>
      </c>
      <c r="C123" s="19" t="s">
        <v>1288</v>
      </c>
      <c r="D123" s="19" t="s">
        <v>2246</v>
      </c>
      <c r="E123" s="19"/>
      <c r="F123" s="19" t="s">
        <v>2247</v>
      </c>
    </row>
    <row r="124">
      <c r="A124" s="10" t="s">
        <v>1282</v>
      </c>
      <c r="B124" s="20"/>
      <c r="C124" s="19" t="s">
        <v>1288</v>
      </c>
      <c r="D124" s="19" t="s">
        <v>2246</v>
      </c>
      <c r="E124" s="19"/>
      <c r="F124" s="19" t="s">
        <v>2247</v>
      </c>
    </row>
    <row r="125">
      <c r="A125" s="10" t="s">
        <v>77</v>
      </c>
      <c r="B125" s="20"/>
      <c r="C125" s="19" t="s">
        <v>77</v>
      </c>
      <c r="D125" s="19" t="s">
        <v>2246</v>
      </c>
      <c r="E125" s="19"/>
      <c r="F125" s="19" t="s">
        <v>2247</v>
      </c>
    </row>
    <row r="126">
      <c r="A126" s="10" t="s">
        <v>352</v>
      </c>
      <c r="B126" s="20"/>
      <c r="C126" s="19" t="s">
        <v>1122</v>
      </c>
      <c r="D126" s="19" t="s">
        <v>2246</v>
      </c>
      <c r="E126" s="20"/>
      <c r="F126" s="19" t="s">
        <v>2247</v>
      </c>
    </row>
    <row r="127">
      <c r="A127" s="10" t="s">
        <v>619</v>
      </c>
      <c r="B127" s="20"/>
      <c r="C127" s="19" t="s">
        <v>2254</v>
      </c>
      <c r="D127" s="19" t="s">
        <v>2246</v>
      </c>
      <c r="E127" s="19"/>
      <c r="F127" s="19" t="s">
        <v>2247</v>
      </c>
    </row>
    <row r="128">
      <c r="A128" s="10" t="s">
        <v>1163</v>
      </c>
      <c r="B128" s="20"/>
      <c r="C128" s="19" t="s">
        <v>2255</v>
      </c>
      <c r="D128" s="19" t="s">
        <v>2256</v>
      </c>
      <c r="E128" s="19"/>
      <c r="F128" s="19" t="s">
        <v>2243</v>
      </c>
    </row>
    <row r="129">
      <c r="A129" s="10" t="s">
        <v>1829</v>
      </c>
      <c r="B129" s="20"/>
      <c r="C129" s="19" t="s">
        <v>2255</v>
      </c>
      <c r="D129" s="19" t="s">
        <v>2256</v>
      </c>
      <c r="E129" s="19"/>
      <c r="F129" s="19" t="s">
        <v>2243</v>
      </c>
    </row>
    <row r="130">
      <c r="A130" s="10" t="s">
        <v>1401</v>
      </c>
      <c r="B130" s="20"/>
      <c r="C130" s="19" t="s">
        <v>2255</v>
      </c>
      <c r="D130" s="19" t="s">
        <v>2256</v>
      </c>
      <c r="E130" s="19"/>
      <c r="F130" s="19" t="s">
        <v>2243</v>
      </c>
    </row>
    <row r="131">
      <c r="A131" s="10" t="s">
        <v>2017</v>
      </c>
      <c r="B131" s="20"/>
      <c r="C131" s="19" t="s">
        <v>2255</v>
      </c>
      <c r="D131" s="19" t="s">
        <v>2256</v>
      </c>
      <c r="E131" s="19"/>
      <c r="F131" s="19" t="s">
        <v>2243</v>
      </c>
    </row>
    <row r="132">
      <c r="A132" s="10" t="s">
        <v>1890</v>
      </c>
      <c r="B132" s="20"/>
      <c r="C132" s="19" t="s">
        <v>2255</v>
      </c>
      <c r="D132" s="19" t="s">
        <v>2256</v>
      </c>
      <c r="E132" s="19"/>
      <c r="F132" s="19" t="s">
        <v>2243</v>
      </c>
    </row>
    <row r="133">
      <c r="A133" s="10" t="s">
        <v>1981</v>
      </c>
      <c r="B133" s="20"/>
      <c r="C133" s="19" t="s">
        <v>2255</v>
      </c>
      <c r="D133" s="19" t="s">
        <v>2256</v>
      </c>
      <c r="E133" s="19"/>
      <c r="F133" s="19" t="s">
        <v>2243</v>
      </c>
    </row>
    <row r="134">
      <c r="A134" s="10" t="s">
        <v>1881</v>
      </c>
      <c r="B134" s="19" t="s">
        <v>500</v>
      </c>
      <c r="C134" s="19" t="s">
        <v>2255</v>
      </c>
      <c r="D134" s="19" t="s">
        <v>2256</v>
      </c>
      <c r="E134" s="19"/>
      <c r="F134" s="19" t="s">
        <v>2243</v>
      </c>
    </row>
    <row r="135">
      <c r="A135" s="10" t="s">
        <v>1858</v>
      </c>
      <c r="B135" s="20"/>
      <c r="C135" s="19" t="s">
        <v>2257</v>
      </c>
      <c r="D135" s="19" t="s">
        <v>2256</v>
      </c>
      <c r="E135" s="19"/>
      <c r="F135" s="19" t="s">
        <v>2243</v>
      </c>
    </row>
    <row r="136">
      <c r="A136" s="10" t="s">
        <v>1076</v>
      </c>
      <c r="B136" s="20"/>
      <c r="C136" s="19" t="s">
        <v>773</v>
      </c>
      <c r="D136" s="19" t="s">
        <v>2256</v>
      </c>
      <c r="E136" s="19"/>
      <c r="F136" s="19" t="s">
        <v>2243</v>
      </c>
    </row>
    <row r="137">
      <c r="A137" s="10" t="s">
        <v>1557</v>
      </c>
      <c r="B137" s="20"/>
      <c r="C137" s="19" t="s">
        <v>773</v>
      </c>
      <c r="D137" s="19" t="s">
        <v>2256</v>
      </c>
      <c r="E137" s="19"/>
      <c r="F137" s="19" t="s">
        <v>2243</v>
      </c>
    </row>
    <row r="138">
      <c r="A138" s="10" t="s">
        <v>1777</v>
      </c>
      <c r="B138" s="20"/>
      <c r="C138" s="19" t="s">
        <v>773</v>
      </c>
      <c r="D138" s="19" t="s">
        <v>2256</v>
      </c>
      <c r="E138" s="19"/>
      <c r="F138" s="19" t="s">
        <v>2243</v>
      </c>
    </row>
    <row r="139">
      <c r="A139" s="10" t="s">
        <v>934</v>
      </c>
      <c r="B139" s="20"/>
      <c r="C139" s="19" t="s">
        <v>773</v>
      </c>
      <c r="D139" s="19" t="s">
        <v>2256</v>
      </c>
      <c r="E139" s="20"/>
      <c r="F139" s="19" t="s">
        <v>2243</v>
      </c>
    </row>
    <row r="140">
      <c r="A140" s="10" t="s">
        <v>1813</v>
      </c>
      <c r="B140" s="20"/>
      <c r="C140" s="19" t="s">
        <v>2258</v>
      </c>
      <c r="D140" s="19" t="s">
        <v>2256</v>
      </c>
      <c r="E140" s="19"/>
      <c r="F140" s="19" t="s">
        <v>2243</v>
      </c>
    </row>
    <row r="141">
      <c r="A141" s="10" t="s">
        <v>1804</v>
      </c>
      <c r="B141" s="20"/>
      <c r="C141" s="19" t="s">
        <v>2258</v>
      </c>
      <c r="D141" s="19" t="s">
        <v>2256</v>
      </c>
      <c r="E141" s="19"/>
      <c r="F141" s="19" t="s">
        <v>2243</v>
      </c>
    </row>
    <row r="142">
      <c r="A142" s="10" t="s">
        <v>1258</v>
      </c>
      <c r="B142" s="19" t="s">
        <v>2259</v>
      </c>
      <c r="C142" s="19" t="s">
        <v>2260</v>
      </c>
      <c r="D142" s="19" t="s">
        <v>2256</v>
      </c>
      <c r="E142" s="19"/>
      <c r="F142" s="19" t="s">
        <v>2243</v>
      </c>
    </row>
    <row r="143">
      <c r="A143" s="10" t="s">
        <v>1333</v>
      </c>
      <c r="B143" s="19" t="s">
        <v>2259</v>
      </c>
      <c r="C143" s="19" t="s">
        <v>2260</v>
      </c>
      <c r="D143" s="19" t="s">
        <v>2256</v>
      </c>
      <c r="E143" s="19"/>
      <c r="F143" s="19" t="s">
        <v>2243</v>
      </c>
    </row>
    <row r="144">
      <c r="A144" s="10" t="s">
        <v>2167</v>
      </c>
      <c r="B144" s="19" t="s">
        <v>2259</v>
      </c>
      <c r="C144" s="19" t="s">
        <v>2260</v>
      </c>
      <c r="D144" s="19" t="s">
        <v>2256</v>
      </c>
      <c r="E144" s="19"/>
      <c r="F144" s="19" t="s">
        <v>2243</v>
      </c>
    </row>
    <row r="145">
      <c r="A145" s="10" t="s">
        <v>311</v>
      </c>
      <c r="B145" s="19" t="s">
        <v>2259</v>
      </c>
      <c r="C145" s="19" t="s">
        <v>2260</v>
      </c>
      <c r="D145" s="19" t="s">
        <v>2256</v>
      </c>
      <c r="E145" s="19"/>
      <c r="F145" s="19" t="s">
        <v>2243</v>
      </c>
    </row>
    <row r="146">
      <c r="A146" s="10" t="s">
        <v>128</v>
      </c>
      <c r="B146" s="19" t="s">
        <v>2259</v>
      </c>
      <c r="C146" s="19" t="s">
        <v>2260</v>
      </c>
      <c r="D146" s="19" t="s">
        <v>2256</v>
      </c>
      <c r="E146" s="19"/>
      <c r="F146" s="19" t="s">
        <v>2243</v>
      </c>
    </row>
    <row r="147">
      <c r="A147" s="10" t="s">
        <v>1160</v>
      </c>
      <c r="B147" s="19" t="s">
        <v>2259</v>
      </c>
      <c r="C147" s="19" t="s">
        <v>2260</v>
      </c>
      <c r="D147" s="19" t="s">
        <v>2256</v>
      </c>
      <c r="E147" s="19"/>
      <c r="F147" s="19" t="s">
        <v>2243</v>
      </c>
    </row>
    <row r="148">
      <c r="A148" s="10" t="s">
        <v>985</v>
      </c>
      <c r="B148" s="19" t="s">
        <v>2259</v>
      </c>
      <c r="C148" s="19" t="s">
        <v>2260</v>
      </c>
      <c r="D148" s="19" t="s">
        <v>2256</v>
      </c>
      <c r="E148" s="19"/>
      <c r="F148" s="19" t="s">
        <v>2243</v>
      </c>
    </row>
    <row r="149">
      <c r="A149" s="10" t="s">
        <v>1003</v>
      </c>
      <c r="B149" s="19" t="s">
        <v>2259</v>
      </c>
      <c r="C149" s="19" t="s">
        <v>2260</v>
      </c>
      <c r="D149" s="19" t="s">
        <v>2256</v>
      </c>
      <c r="E149" s="19"/>
      <c r="F149" s="19" t="s">
        <v>2243</v>
      </c>
    </row>
    <row r="150">
      <c r="A150" s="10" t="s">
        <v>1796</v>
      </c>
      <c r="B150" s="19" t="s">
        <v>2259</v>
      </c>
      <c r="C150" s="19" t="s">
        <v>2260</v>
      </c>
      <c r="D150" s="19" t="s">
        <v>2256</v>
      </c>
      <c r="E150" s="19"/>
      <c r="F150" s="19" t="s">
        <v>2243</v>
      </c>
    </row>
    <row r="151">
      <c r="A151" s="10" t="s">
        <v>169</v>
      </c>
      <c r="B151" s="19" t="s">
        <v>2259</v>
      </c>
      <c r="C151" s="19" t="s">
        <v>2260</v>
      </c>
      <c r="D151" s="19" t="s">
        <v>2256</v>
      </c>
      <c r="E151" s="19"/>
      <c r="F151" s="19" t="s">
        <v>2243</v>
      </c>
    </row>
    <row r="152">
      <c r="A152" s="10" t="s">
        <v>559</v>
      </c>
      <c r="B152" s="20"/>
      <c r="C152" s="19" t="s">
        <v>2255</v>
      </c>
      <c r="D152" s="19" t="s">
        <v>559</v>
      </c>
      <c r="E152" s="19"/>
      <c r="F152" s="19" t="s">
        <v>2243</v>
      </c>
    </row>
    <row r="153">
      <c r="A153" s="10" t="s">
        <v>343</v>
      </c>
      <c r="B153" s="20"/>
      <c r="C153" s="19" t="s">
        <v>2255</v>
      </c>
      <c r="D153" s="19" t="s">
        <v>559</v>
      </c>
      <c r="E153" s="19"/>
      <c r="F153" s="19" t="s">
        <v>2243</v>
      </c>
    </row>
    <row r="154">
      <c r="A154" s="10" t="s">
        <v>1837</v>
      </c>
      <c r="B154" s="19" t="s">
        <v>2261</v>
      </c>
      <c r="C154" s="19" t="s">
        <v>2262</v>
      </c>
      <c r="D154" s="19" t="s">
        <v>559</v>
      </c>
      <c r="E154" s="19"/>
      <c r="F154" s="19" t="s">
        <v>2243</v>
      </c>
    </row>
    <row r="155">
      <c r="A155" s="10" t="s">
        <v>1688</v>
      </c>
      <c r="B155" s="20"/>
      <c r="C155" s="19" t="s">
        <v>2262</v>
      </c>
      <c r="D155" s="19" t="s">
        <v>559</v>
      </c>
      <c r="E155" s="19"/>
      <c r="F155" s="19" t="s">
        <v>2243</v>
      </c>
    </row>
    <row r="156">
      <c r="A156" s="10" t="s">
        <v>420</v>
      </c>
      <c r="B156" s="20"/>
      <c r="C156" s="19" t="s">
        <v>2262</v>
      </c>
      <c r="D156" s="19" t="s">
        <v>559</v>
      </c>
      <c r="E156" s="19"/>
      <c r="F156" s="19" t="s">
        <v>2243</v>
      </c>
    </row>
    <row r="157">
      <c r="A157" s="10" t="s">
        <v>2113</v>
      </c>
      <c r="B157" s="19" t="s">
        <v>1603</v>
      </c>
      <c r="C157" s="19" t="s">
        <v>2262</v>
      </c>
      <c r="D157" s="19" t="s">
        <v>559</v>
      </c>
      <c r="E157" s="19"/>
      <c r="F157" s="19" t="s">
        <v>2243</v>
      </c>
    </row>
    <row r="158">
      <c r="A158" s="10" t="s">
        <v>1191</v>
      </c>
      <c r="B158" s="19" t="s">
        <v>1603</v>
      </c>
      <c r="C158" s="19" t="s">
        <v>2262</v>
      </c>
      <c r="D158" s="19" t="s">
        <v>559</v>
      </c>
      <c r="E158" s="19"/>
      <c r="F158" s="19" t="s">
        <v>2243</v>
      </c>
    </row>
    <row r="159">
      <c r="A159" s="10" t="s">
        <v>896</v>
      </c>
      <c r="B159" s="19" t="s">
        <v>1603</v>
      </c>
      <c r="C159" s="19" t="s">
        <v>2262</v>
      </c>
      <c r="D159" s="19" t="s">
        <v>559</v>
      </c>
      <c r="E159" s="19"/>
      <c r="F159" s="19" t="s">
        <v>2243</v>
      </c>
    </row>
    <row r="160">
      <c r="A160" s="10" t="s">
        <v>900</v>
      </c>
      <c r="B160" s="19" t="s">
        <v>1603</v>
      </c>
      <c r="C160" s="19" t="s">
        <v>2262</v>
      </c>
      <c r="D160" s="19" t="s">
        <v>559</v>
      </c>
      <c r="E160" s="19"/>
      <c r="F160" s="19" t="s">
        <v>2243</v>
      </c>
    </row>
    <row r="161">
      <c r="A161" s="10" t="s">
        <v>1096</v>
      </c>
      <c r="B161" s="19" t="s">
        <v>2263</v>
      </c>
      <c r="C161" s="19" t="s">
        <v>2262</v>
      </c>
      <c r="D161" s="19" t="s">
        <v>559</v>
      </c>
      <c r="E161" s="19"/>
      <c r="F161" s="19" t="s">
        <v>2243</v>
      </c>
    </row>
    <row r="162">
      <c r="A162" s="10" t="s">
        <v>1197</v>
      </c>
      <c r="B162" s="19" t="s">
        <v>2264</v>
      </c>
      <c r="C162" s="19" t="s">
        <v>2262</v>
      </c>
      <c r="D162" s="19" t="s">
        <v>559</v>
      </c>
      <c r="E162" s="19"/>
      <c r="F162" s="19" t="s">
        <v>2243</v>
      </c>
    </row>
    <row r="163">
      <c r="A163" s="10" t="s">
        <v>1705</v>
      </c>
      <c r="B163" s="19" t="s">
        <v>2264</v>
      </c>
      <c r="C163" s="19" t="s">
        <v>2262</v>
      </c>
      <c r="D163" s="19" t="s">
        <v>559</v>
      </c>
      <c r="E163" s="19"/>
      <c r="F163" s="19" t="s">
        <v>2243</v>
      </c>
    </row>
    <row r="164">
      <c r="A164" s="10" t="s">
        <v>1706</v>
      </c>
      <c r="B164" s="19" t="s">
        <v>2264</v>
      </c>
      <c r="C164" s="19" t="s">
        <v>2262</v>
      </c>
      <c r="D164" s="19" t="s">
        <v>559</v>
      </c>
      <c r="E164" s="19"/>
      <c r="F164" s="19" t="s">
        <v>2243</v>
      </c>
    </row>
    <row r="165">
      <c r="A165" s="10" t="s">
        <v>166</v>
      </c>
      <c r="B165" s="20"/>
      <c r="C165" s="19" t="s">
        <v>2262</v>
      </c>
      <c r="D165" s="19" t="s">
        <v>559</v>
      </c>
      <c r="E165" s="19"/>
      <c r="F165" s="19" t="s">
        <v>2243</v>
      </c>
    </row>
    <row r="166">
      <c r="A166" s="10" t="s">
        <v>1751</v>
      </c>
      <c r="B166" s="20"/>
      <c r="C166" s="19" t="s">
        <v>2262</v>
      </c>
      <c r="D166" s="19" t="s">
        <v>559</v>
      </c>
      <c r="E166" s="19"/>
      <c r="F166" s="19" t="s">
        <v>2243</v>
      </c>
    </row>
    <row r="167">
      <c r="A167" s="10" t="s">
        <v>1676</v>
      </c>
      <c r="B167" s="19" t="s">
        <v>2265</v>
      </c>
      <c r="C167" s="19" t="s">
        <v>2262</v>
      </c>
      <c r="D167" s="19" t="s">
        <v>559</v>
      </c>
      <c r="E167" s="19"/>
      <c r="F167" s="19" t="s">
        <v>2243</v>
      </c>
    </row>
    <row r="168">
      <c r="A168" s="10" t="s">
        <v>1095</v>
      </c>
      <c r="B168" s="19" t="s">
        <v>2265</v>
      </c>
      <c r="C168" s="19" t="s">
        <v>2262</v>
      </c>
      <c r="D168" s="19" t="s">
        <v>559</v>
      </c>
      <c r="E168" s="19"/>
      <c r="F168" s="19" t="s">
        <v>2243</v>
      </c>
    </row>
    <row r="169">
      <c r="A169" s="10" t="s">
        <v>940</v>
      </c>
      <c r="B169" s="19" t="s">
        <v>2265</v>
      </c>
      <c r="C169" s="19" t="s">
        <v>2262</v>
      </c>
      <c r="D169" s="19" t="s">
        <v>559</v>
      </c>
      <c r="E169" s="19"/>
      <c r="F169" s="19" t="s">
        <v>2243</v>
      </c>
    </row>
    <row r="170">
      <c r="A170" s="10" t="s">
        <v>1014</v>
      </c>
      <c r="B170" s="20"/>
      <c r="C170" s="19" t="s">
        <v>2262</v>
      </c>
      <c r="D170" s="19" t="s">
        <v>559</v>
      </c>
      <c r="E170" s="19"/>
      <c r="F170" s="19" t="s">
        <v>2243</v>
      </c>
    </row>
    <row r="171">
      <c r="A171" s="10" t="s">
        <v>2210</v>
      </c>
      <c r="B171" s="19" t="s">
        <v>2261</v>
      </c>
      <c r="C171" s="19" t="s">
        <v>2262</v>
      </c>
      <c r="D171" s="19" t="s">
        <v>559</v>
      </c>
      <c r="E171" s="20"/>
      <c r="F171" s="19" t="s">
        <v>2243</v>
      </c>
    </row>
    <row r="172">
      <c r="A172" s="10" t="s">
        <v>535</v>
      </c>
      <c r="B172" s="20"/>
      <c r="C172" s="19" t="s">
        <v>130</v>
      </c>
      <c r="D172" s="19" t="s">
        <v>559</v>
      </c>
      <c r="E172" s="19"/>
      <c r="F172" s="19" t="s">
        <v>2243</v>
      </c>
    </row>
    <row r="173">
      <c r="A173" s="10" t="s">
        <v>704</v>
      </c>
      <c r="B173" s="19" t="s">
        <v>704</v>
      </c>
      <c r="C173" s="19" t="s">
        <v>553</v>
      </c>
      <c r="D173" s="19" t="s">
        <v>559</v>
      </c>
      <c r="E173" s="19"/>
      <c r="F173" s="19" t="s">
        <v>2243</v>
      </c>
    </row>
    <row r="174">
      <c r="A174" s="10" t="s">
        <v>1794</v>
      </c>
      <c r="B174" s="19" t="s">
        <v>704</v>
      </c>
      <c r="C174" s="19" t="s">
        <v>553</v>
      </c>
      <c r="D174" s="19" t="s">
        <v>559</v>
      </c>
      <c r="E174" s="19"/>
      <c r="F174" s="19" t="s">
        <v>2243</v>
      </c>
    </row>
    <row r="175">
      <c r="A175" s="10" t="s">
        <v>536</v>
      </c>
      <c r="B175" s="20"/>
      <c r="C175" s="19" t="s">
        <v>553</v>
      </c>
      <c r="D175" s="19" t="s">
        <v>559</v>
      </c>
      <c r="E175" s="19"/>
      <c r="F175" s="19" t="s">
        <v>2243</v>
      </c>
    </row>
    <row r="176">
      <c r="A176" s="10" t="s">
        <v>130</v>
      </c>
      <c r="B176" s="20"/>
      <c r="C176" s="19" t="s">
        <v>553</v>
      </c>
      <c r="D176" s="19" t="s">
        <v>559</v>
      </c>
      <c r="E176" s="19"/>
      <c r="F176" s="19" t="s">
        <v>2243</v>
      </c>
    </row>
    <row r="177">
      <c r="A177" s="10" t="s">
        <v>553</v>
      </c>
      <c r="B177" s="20"/>
      <c r="C177" s="19" t="s">
        <v>553</v>
      </c>
      <c r="D177" s="19" t="s">
        <v>559</v>
      </c>
      <c r="E177" s="19"/>
      <c r="F177" s="19" t="s">
        <v>2243</v>
      </c>
    </row>
    <row r="178">
      <c r="A178" s="10" t="s">
        <v>389</v>
      </c>
      <c r="B178" s="20"/>
      <c r="C178" s="19" t="s">
        <v>553</v>
      </c>
      <c r="D178" s="19" t="s">
        <v>559</v>
      </c>
      <c r="E178" s="19"/>
      <c r="F178" s="19" t="s">
        <v>2243</v>
      </c>
    </row>
    <row r="179">
      <c r="A179" s="10" t="s">
        <v>58</v>
      </c>
      <c r="B179" s="20"/>
      <c r="C179" s="19" t="s">
        <v>553</v>
      </c>
      <c r="D179" s="19" t="s">
        <v>559</v>
      </c>
      <c r="E179" s="19"/>
      <c r="F179" s="19" t="s">
        <v>2243</v>
      </c>
    </row>
    <row r="180">
      <c r="A180" s="10" t="s">
        <v>1824</v>
      </c>
      <c r="B180" s="20"/>
      <c r="C180" s="19" t="s">
        <v>553</v>
      </c>
      <c r="D180" s="19" t="s">
        <v>559</v>
      </c>
      <c r="E180" s="19"/>
      <c r="F180" s="19" t="s">
        <v>2243</v>
      </c>
    </row>
    <row r="181">
      <c r="A181" s="10" t="s">
        <v>552</v>
      </c>
      <c r="B181" s="20"/>
      <c r="C181" s="19" t="s">
        <v>553</v>
      </c>
      <c r="D181" s="19" t="s">
        <v>559</v>
      </c>
      <c r="E181" s="20"/>
      <c r="F181" s="19" t="s">
        <v>2243</v>
      </c>
    </row>
    <row r="182">
      <c r="A182" s="10" t="s">
        <v>683</v>
      </c>
      <c r="B182" s="20"/>
      <c r="C182" s="19" t="s">
        <v>553</v>
      </c>
      <c r="D182" s="19" t="s">
        <v>559</v>
      </c>
      <c r="E182" s="20"/>
      <c r="F182" s="19" t="s">
        <v>2243</v>
      </c>
    </row>
    <row r="183">
      <c r="A183" s="10" t="s">
        <v>873</v>
      </c>
      <c r="B183" s="20"/>
      <c r="C183" s="19" t="s">
        <v>2266</v>
      </c>
      <c r="D183" s="19" t="s">
        <v>559</v>
      </c>
      <c r="E183" s="19"/>
      <c r="F183" s="19" t="s">
        <v>2243</v>
      </c>
    </row>
    <row r="184">
      <c r="A184" s="10" t="s">
        <v>219</v>
      </c>
      <c r="B184" s="20"/>
      <c r="C184" s="19" t="s">
        <v>2267</v>
      </c>
      <c r="D184" s="19" t="s">
        <v>559</v>
      </c>
      <c r="E184" s="19"/>
      <c r="F184" s="19" t="s">
        <v>2243</v>
      </c>
    </row>
    <row r="185">
      <c r="A185" s="10" t="s">
        <v>839</v>
      </c>
      <c r="B185" s="20"/>
      <c r="C185" s="19" t="s">
        <v>2268</v>
      </c>
      <c r="D185" s="19" t="s">
        <v>559</v>
      </c>
      <c r="E185" s="19"/>
      <c r="F185" s="19" t="s">
        <v>2243</v>
      </c>
    </row>
    <row r="186">
      <c r="A186" s="10" t="s">
        <v>355</v>
      </c>
      <c r="B186" s="19"/>
      <c r="C186" s="19" t="s">
        <v>2268</v>
      </c>
      <c r="D186" s="19" t="s">
        <v>559</v>
      </c>
      <c r="E186" s="19"/>
      <c r="F186" s="19" t="s">
        <v>2243</v>
      </c>
    </row>
    <row r="187">
      <c r="A187" s="10" t="s">
        <v>1927</v>
      </c>
      <c r="B187" s="19"/>
      <c r="C187" s="19" t="s">
        <v>2268</v>
      </c>
      <c r="D187" s="19" t="s">
        <v>559</v>
      </c>
      <c r="E187" s="19"/>
      <c r="F187" s="19" t="s">
        <v>2243</v>
      </c>
    </row>
    <row r="188">
      <c r="A188" s="10" t="s">
        <v>330</v>
      </c>
      <c r="B188" s="19"/>
      <c r="C188" s="19" t="s">
        <v>2268</v>
      </c>
      <c r="D188" s="19" t="s">
        <v>559</v>
      </c>
      <c r="E188" s="19"/>
      <c r="F188" s="19" t="s">
        <v>2243</v>
      </c>
    </row>
    <row r="189">
      <c r="A189" s="10" t="s">
        <v>2129</v>
      </c>
      <c r="B189" s="19"/>
      <c r="C189" s="19" t="s">
        <v>2268</v>
      </c>
      <c r="D189" s="19" t="s">
        <v>559</v>
      </c>
      <c r="E189" s="19"/>
      <c r="F189" s="19" t="s">
        <v>2243</v>
      </c>
    </row>
    <row r="190">
      <c r="A190" s="10" t="s">
        <v>2066</v>
      </c>
      <c r="B190" s="19"/>
      <c r="C190" s="19" t="s">
        <v>2268</v>
      </c>
      <c r="D190" s="19" t="s">
        <v>559</v>
      </c>
      <c r="E190" s="19"/>
      <c r="F190" s="19" t="s">
        <v>2243</v>
      </c>
    </row>
    <row r="191">
      <c r="A191" s="10" t="s">
        <v>1001</v>
      </c>
      <c r="B191" s="20"/>
      <c r="C191" s="19" t="s">
        <v>2268</v>
      </c>
      <c r="D191" s="19" t="s">
        <v>559</v>
      </c>
      <c r="E191" s="19"/>
      <c r="F191" s="19" t="s">
        <v>2243</v>
      </c>
    </row>
    <row r="192">
      <c r="A192" s="10" t="s">
        <v>1959</v>
      </c>
      <c r="B192" s="20"/>
      <c r="C192" s="19" t="s">
        <v>2268</v>
      </c>
      <c r="D192" s="19" t="s">
        <v>559</v>
      </c>
      <c r="E192" s="19"/>
      <c r="F192" s="19" t="s">
        <v>2243</v>
      </c>
    </row>
    <row r="193">
      <c r="A193" s="10" t="s">
        <v>1995</v>
      </c>
      <c r="B193" s="20"/>
      <c r="C193" s="19" t="s">
        <v>2268</v>
      </c>
      <c r="D193" s="19" t="s">
        <v>559</v>
      </c>
      <c r="E193" s="19"/>
      <c r="F193" s="19" t="s">
        <v>2243</v>
      </c>
    </row>
    <row r="194">
      <c r="A194" s="10" t="s">
        <v>1304</v>
      </c>
      <c r="B194" s="22" t="s">
        <v>2269</v>
      </c>
      <c r="C194" s="23" t="s">
        <v>2268</v>
      </c>
      <c r="D194" s="23" t="s">
        <v>559</v>
      </c>
      <c r="E194" s="23"/>
      <c r="F194" s="19" t="s">
        <v>2243</v>
      </c>
    </row>
    <row r="195">
      <c r="A195" s="10" t="s">
        <v>1303</v>
      </c>
      <c r="B195" s="24" t="s">
        <v>2269</v>
      </c>
      <c r="C195" s="25" t="s">
        <v>2268</v>
      </c>
      <c r="D195" s="25" t="s">
        <v>559</v>
      </c>
      <c r="E195" s="25"/>
      <c r="F195" s="19" t="s">
        <v>2243</v>
      </c>
    </row>
    <row r="196">
      <c r="A196" s="10" t="s">
        <v>463</v>
      </c>
      <c r="B196" s="20"/>
      <c r="C196" s="19" t="s">
        <v>2268</v>
      </c>
      <c r="D196" s="19" t="s">
        <v>559</v>
      </c>
      <c r="E196" s="19"/>
      <c r="F196" s="19" t="s">
        <v>2243</v>
      </c>
    </row>
    <row r="197">
      <c r="A197" s="10" t="s">
        <v>373</v>
      </c>
      <c r="B197" s="20"/>
      <c r="C197" s="19" t="s">
        <v>2268</v>
      </c>
      <c r="D197" s="19" t="s">
        <v>559</v>
      </c>
      <c r="E197" s="19"/>
      <c r="F197" s="19" t="s">
        <v>2243</v>
      </c>
    </row>
    <row r="198">
      <c r="A198" s="10" t="s">
        <v>920</v>
      </c>
      <c r="B198" s="20"/>
      <c r="C198" s="19" t="s">
        <v>2268</v>
      </c>
      <c r="D198" s="19" t="s">
        <v>559</v>
      </c>
      <c r="E198" s="19"/>
      <c r="F198" s="19" t="s">
        <v>2243</v>
      </c>
    </row>
    <row r="199">
      <c r="A199" s="10" t="s">
        <v>1012</v>
      </c>
      <c r="B199" s="19" t="s">
        <v>2269</v>
      </c>
      <c r="C199" s="19" t="s">
        <v>2268</v>
      </c>
      <c r="D199" s="19" t="s">
        <v>559</v>
      </c>
      <c r="E199" s="19"/>
      <c r="F199" s="19" t="s">
        <v>2243</v>
      </c>
    </row>
    <row r="200">
      <c r="A200" s="10" t="s">
        <v>1027</v>
      </c>
      <c r="B200" s="19" t="s">
        <v>2269</v>
      </c>
      <c r="C200" s="19" t="s">
        <v>2268</v>
      </c>
      <c r="D200" s="19" t="s">
        <v>559</v>
      </c>
      <c r="E200" s="19"/>
      <c r="F200" s="19" t="s">
        <v>2243</v>
      </c>
    </row>
    <row r="201">
      <c r="A201" s="10" t="s">
        <v>984</v>
      </c>
      <c r="B201" s="19" t="s">
        <v>2269</v>
      </c>
      <c r="C201" s="19" t="s">
        <v>2268</v>
      </c>
      <c r="D201" s="19" t="s">
        <v>559</v>
      </c>
      <c r="E201" s="19"/>
      <c r="F201" s="19" t="s">
        <v>2243</v>
      </c>
    </row>
    <row r="202">
      <c r="A202" s="10" t="s">
        <v>264</v>
      </c>
      <c r="B202" s="20"/>
      <c r="C202" s="19" t="s">
        <v>2268</v>
      </c>
      <c r="D202" s="19" t="s">
        <v>559</v>
      </c>
      <c r="E202" s="19"/>
      <c r="F202" s="19" t="s">
        <v>2243</v>
      </c>
    </row>
    <row r="203">
      <c r="A203" s="10" t="s">
        <v>388</v>
      </c>
      <c r="B203" s="20"/>
      <c r="C203" s="19" t="s">
        <v>2268</v>
      </c>
      <c r="D203" s="19" t="s">
        <v>559</v>
      </c>
      <c r="E203" s="19"/>
      <c r="F203" s="19" t="s">
        <v>2243</v>
      </c>
    </row>
    <row r="204">
      <c r="A204" s="10" t="s">
        <v>965</v>
      </c>
      <c r="B204" s="20"/>
      <c r="C204" s="19" t="s">
        <v>2268</v>
      </c>
      <c r="D204" s="19" t="s">
        <v>559</v>
      </c>
      <c r="E204" s="19"/>
      <c r="F204" s="19" t="s">
        <v>2243</v>
      </c>
    </row>
    <row r="205">
      <c r="A205" s="10" t="s">
        <v>286</v>
      </c>
      <c r="B205" s="20"/>
      <c r="C205" s="19" t="s">
        <v>2268</v>
      </c>
      <c r="D205" s="19" t="s">
        <v>559</v>
      </c>
      <c r="E205" s="19"/>
      <c r="F205" s="19" t="s">
        <v>2243</v>
      </c>
    </row>
    <row r="206">
      <c r="A206" s="10" t="s">
        <v>910</v>
      </c>
      <c r="B206" s="19" t="s">
        <v>2269</v>
      </c>
      <c r="C206" s="19" t="s">
        <v>2268</v>
      </c>
      <c r="D206" s="19" t="s">
        <v>559</v>
      </c>
      <c r="E206" s="19"/>
      <c r="F206" s="19" t="s">
        <v>2243</v>
      </c>
    </row>
    <row r="207">
      <c r="A207" s="10" t="s">
        <v>911</v>
      </c>
      <c r="B207" s="19" t="s">
        <v>532</v>
      </c>
      <c r="C207" s="19" t="s">
        <v>2268</v>
      </c>
      <c r="D207" s="19" t="s">
        <v>559</v>
      </c>
      <c r="E207" s="19"/>
      <c r="F207" s="19" t="s">
        <v>2243</v>
      </c>
    </row>
    <row r="208">
      <c r="A208" s="10" t="s">
        <v>1148</v>
      </c>
      <c r="B208" s="20"/>
      <c r="C208" s="19" t="s">
        <v>2268</v>
      </c>
      <c r="D208" s="19" t="s">
        <v>559</v>
      </c>
      <c r="E208" s="19"/>
      <c r="F208" s="19" t="s">
        <v>2243</v>
      </c>
    </row>
    <row r="209">
      <c r="A209" s="10" t="s">
        <v>930</v>
      </c>
      <c r="B209" s="19" t="s">
        <v>2269</v>
      </c>
      <c r="C209" s="19" t="s">
        <v>2268</v>
      </c>
      <c r="D209" s="19" t="s">
        <v>559</v>
      </c>
      <c r="E209" s="19"/>
      <c r="F209" s="19" t="s">
        <v>2243</v>
      </c>
    </row>
    <row r="210">
      <c r="A210" s="10" t="s">
        <v>925</v>
      </c>
      <c r="B210" s="20"/>
      <c r="C210" s="19" t="s">
        <v>2268</v>
      </c>
      <c r="D210" s="19" t="s">
        <v>559</v>
      </c>
      <c r="E210" s="19"/>
      <c r="F210" s="19" t="s">
        <v>2243</v>
      </c>
    </row>
    <row r="211">
      <c r="A211" s="10" t="s">
        <v>37</v>
      </c>
      <c r="B211" s="19" t="s">
        <v>532</v>
      </c>
      <c r="C211" s="19" t="s">
        <v>2268</v>
      </c>
      <c r="D211" s="19" t="s">
        <v>559</v>
      </c>
      <c r="E211" s="19"/>
      <c r="F211" s="19" t="s">
        <v>2243</v>
      </c>
    </row>
    <row r="212">
      <c r="A212" s="10" t="s">
        <v>558</v>
      </c>
      <c r="B212" s="20"/>
      <c r="C212" s="19" t="s">
        <v>2268</v>
      </c>
      <c r="D212" s="19" t="s">
        <v>559</v>
      </c>
      <c r="E212" s="19"/>
      <c r="F212" s="19" t="s">
        <v>2243</v>
      </c>
    </row>
    <row r="213">
      <c r="A213" s="10" t="s">
        <v>707</v>
      </c>
      <c r="B213" s="20"/>
      <c r="C213" s="19" t="s">
        <v>2268</v>
      </c>
      <c r="D213" s="19" t="s">
        <v>559</v>
      </c>
      <c r="E213" s="19"/>
      <c r="F213" s="19" t="s">
        <v>2243</v>
      </c>
    </row>
    <row r="214">
      <c r="A214" s="10" t="s">
        <v>1044</v>
      </c>
      <c r="B214" s="19" t="s">
        <v>2269</v>
      </c>
      <c r="C214" s="19" t="s">
        <v>2268</v>
      </c>
      <c r="D214" s="19" t="s">
        <v>559</v>
      </c>
      <c r="E214" s="19"/>
      <c r="F214" s="19" t="s">
        <v>2243</v>
      </c>
    </row>
    <row r="215">
      <c r="A215" s="10" t="s">
        <v>532</v>
      </c>
      <c r="B215" s="19" t="s">
        <v>532</v>
      </c>
      <c r="C215" s="19" t="s">
        <v>2268</v>
      </c>
      <c r="D215" s="19" t="s">
        <v>559</v>
      </c>
      <c r="E215" s="20"/>
      <c r="F215" s="19" t="s">
        <v>2243</v>
      </c>
    </row>
    <row r="216">
      <c r="A216" s="10" t="s">
        <v>1362</v>
      </c>
      <c r="B216" s="19" t="s">
        <v>532</v>
      </c>
      <c r="C216" s="19" t="s">
        <v>2268</v>
      </c>
      <c r="D216" s="19" t="s">
        <v>559</v>
      </c>
      <c r="E216" s="20"/>
      <c r="F216" s="19" t="s">
        <v>2243</v>
      </c>
    </row>
    <row r="217">
      <c r="A217" s="10" t="s">
        <v>57</v>
      </c>
      <c r="B217" s="19" t="s">
        <v>822</v>
      </c>
      <c r="C217" s="19" t="s">
        <v>2268</v>
      </c>
      <c r="D217" s="19" t="s">
        <v>559</v>
      </c>
      <c r="E217" s="20"/>
      <c r="F217" s="19" t="s">
        <v>2243</v>
      </c>
    </row>
    <row r="218">
      <c r="A218" s="10" t="s">
        <v>1043</v>
      </c>
      <c r="B218" s="19" t="s">
        <v>822</v>
      </c>
      <c r="C218" s="19" t="s">
        <v>2268</v>
      </c>
      <c r="D218" s="19" t="s">
        <v>559</v>
      </c>
      <c r="E218" s="20"/>
      <c r="F218" s="19" t="s">
        <v>2243</v>
      </c>
    </row>
    <row r="219">
      <c r="A219" s="10" t="s">
        <v>883</v>
      </c>
      <c r="B219" s="19" t="s">
        <v>822</v>
      </c>
      <c r="C219" s="19" t="s">
        <v>2268</v>
      </c>
      <c r="D219" s="19" t="s">
        <v>559</v>
      </c>
      <c r="E219" s="20"/>
      <c r="F219" s="19" t="s">
        <v>2243</v>
      </c>
    </row>
    <row r="220">
      <c r="A220" s="10" t="s">
        <v>876</v>
      </c>
      <c r="B220" s="19" t="s">
        <v>822</v>
      </c>
      <c r="C220" s="19" t="s">
        <v>2268</v>
      </c>
      <c r="D220" s="19" t="s">
        <v>559</v>
      </c>
      <c r="E220" s="20"/>
      <c r="F220" s="19" t="s">
        <v>2243</v>
      </c>
    </row>
    <row r="221">
      <c r="A221" s="10" t="s">
        <v>953</v>
      </c>
      <c r="B221" s="19" t="s">
        <v>822</v>
      </c>
      <c r="C221" s="19" t="s">
        <v>2268</v>
      </c>
      <c r="D221" s="19" t="s">
        <v>559</v>
      </c>
      <c r="E221" s="20"/>
      <c r="F221" s="19" t="s">
        <v>2243</v>
      </c>
    </row>
    <row r="222">
      <c r="A222" s="10" t="s">
        <v>1180</v>
      </c>
      <c r="B222" s="19" t="s">
        <v>822</v>
      </c>
      <c r="C222" s="19" t="s">
        <v>2268</v>
      </c>
      <c r="D222" s="19" t="s">
        <v>559</v>
      </c>
      <c r="E222" s="20"/>
      <c r="F222" s="19" t="s">
        <v>2243</v>
      </c>
    </row>
    <row r="223">
      <c r="A223" s="10" t="s">
        <v>822</v>
      </c>
      <c r="B223" s="19" t="s">
        <v>822</v>
      </c>
      <c r="C223" s="19" t="s">
        <v>2268</v>
      </c>
      <c r="D223" s="19" t="s">
        <v>559</v>
      </c>
      <c r="E223" s="20"/>
      <c r="F223" s="19" t="s">
        <v>2243</v>
      </c>
    </row>
    <row r="224">
      <c r="A224" s="10" t="s">
        <v>1129</v>
      </c>
      <c r="B224" s="19" t="s">
        <v>532</v>
      </c>
      <c r="C224" s="19" t="s">
        <v>2268</v>
      </c>
      <c r="D224" s="19" t="s">
        <v>559</v>
      </c>
      <c r="E224" s="20"/>
      <c r="F224" s="19" t="s">
        <v>2243</v>
      </c>
    </row>
    <row r="225">
      <c r="A225" s="10" t="s">
        <v>626</v>
      </c>
      <c r="B225" s="19" t="s">
        <v>2269</v>
      </c>
      <c r="C225" s="19" t="s">
        <v>2268</v>
      </c>
      <c r="D225" s="19" t="s">
        <v>559</v>
      </c>
      <c r="E225" s="19"/>
      <c r="F225" s="19" t="s">
        <v>2243</v>
      </c>
    </row>
    <row r="226">
      <c r="A226" s="10" t="s">
        <v>1036</v>
      </c>
      <c r="B226" s="19" t="s">
        <v>2269</v>
      </c>
      <c r="C226" s="19" t="s">
        <v>2268</v>
      </c>
      <c r="D226" s="19" t="s">
        <v>559</v>
      </c>
      <c r="E226" s="19"/>
      <c r="F226" s="19" t="s">
        <v>2243</v>
      </c>
    </row>
    <row r="227">
      <c r="A227" s="10" t="s">
        <v>120</v>
      </c>
      <c r="B227" s="20"/>
      <c r="C227" s="19" t="s">
        <v>2268</v>
      </c>
      <c r="D227" s="19" t="s">
        <v>559</v>
      </c>
      <c r="E227" s="19"/>
      <c r="F227" s="19" t="s">
        <v>2243</v>
      </c>
    </row>
    <row r="228">
      <c r="A228" s="10" t="s">
        <v>1041</v>
      </c>
      <c r="B228" s="20"/>
      <c r="C228" s="19" t="s">
        <v>2268</v>
      </c>
      <c r="D228" s="19" t="s">
        <v>559</v>
      </c>
      <c r="E228" s="19"/>
      <c r="F228" s="19" t="s">
        <v>2243</v>
      </c>
    </row>
    <row r="229">
      <c r="A229" s="10" t="s">
        <v>127</v>
      </c>
      <c r="B229" s="20"/>
      <c r="C229" s="19" t="s">
        <v>2268</v>
      </c>
      <c r="D229" s="19" t="s">
        <v>559</v>
      </c>
      <c r="E229" s="19"/>
      <c r="F229" s="19" t="s">
        <v>2243</v>
      </c>
    </row>
    <row r="230">
      <c r="A230" s="10" t="s">
        <v>129</v>
      </c>
      <c r="B230" s="20"/>
      <c r="C230" s="19" t="s">
        <v>2268</v>
      </c>
      <c r="D230" s="19" t="s">
        <v>559</v>
      </c>
      <c r="E230" s="19"/>
      <c r="F230" s="19" t="s">
        <v>2243</v>
      </c>
    </row>
    <row r="231">
      <c r="A231" s="10" t="s">
        <v>123</v>
      </c>
      <c r="B231" s="20"/>
      <c r="C231" s="19" t="s">
        <v>2268</v>
      </c>
      <c r="D231" s="19" t="s">
        <v>559</v>
      </c>
      <c r="E231" s="19"/>
      <c r="F231" s="19" t="s">
        <v>2243</v>
      </c>
    </row>
    <row r="232">
      <c r="A232" s="10" t="s">
        <v>473</v>
      </c>
      <c r="B232" s="19"/>
      <c r="C232" s="19" t="s">
        <v>734</v>
      </c>
      <c r="D232" s="19" t="s">
        <v>559</v>
      </c>
      <c r="E232" s="19"/>
      <c r="F232" s="19" t="s">
        <v>2243</v>
      </c>
    </row>
    <row r="233">
      <c r="A233" s="10" t="s">
        <v>1128</v>
      </c>
      <c r="B233" s="19"/>
      <c r="C233" s="19" t="s">
        <v>734</v>
      </c>
      <c r="D233" s="19" t="s">
        <v>559</v>
      </c>
      <c r="E233" s="19"/>
      <c r="F233" s="19" t="s">
        <v>2243</v>
      </c>
    </row>
    <row r="234">
      <c r="A234" s="10" t="s">
        <v>320</v>
      </c>
      <c r="B234" s="19"/>
      <c r="C234" s="19" t="s">
        <v>734</v>
      </c>
      <c r="D234" s="19" t="s">
        <v>559</v>
      </c>
      <c r="E234" s="19"/>
      <c r="F234" s="19" t="s">
        <v>2243</v>
      </c>
    </row>
    <row r="235">
      <c r="A235" s="10" t="s">
        <v>1830</v>
      </c>
      <c r="B235" s="25"/>
      <c r="C235" s="24" t="s">
        <v>734</v>
      </c>
      <c r="D235" s="25" t="s">
        <v>559</v>
      </c>
      <c r="E235" s="25"/>
      <c r="F235" s="19" t="s">
        <v>2243</v>
      </c>
    </row>
    <row r="236">
      <c r="A236" s="10" t="s">
        <v>2142</v>
      </c>
      <c r="B236" s="23"/>
      <c r="C236" s="22" t="s">
        <v>734</v>
      </c>
      <c r="D236" s="23" t="s">
        <v>559</v>
      </c>
      <c r="E236" s="23"/>
      <c r="F236" s="19" t="s">
        <v>2243</v>
      </c>
    </row>
    <row r="237">
      <c r="A237" s="10" t="s">
        <v>927</v>
      </c>
      <c r="B237" s="20"/>
      <c r="C237" s="19" t="s">
        <v>734</v>
      </c>
      <c r="D237" s="19" t="s">
        <v>559</v>
      </c>
      <c r="E237" s="19"/>
      <c r="F237" s="19" t="s">
        <v>2243</v>
      </c>
    </row>
    <row r="238">
      <c r="A238" s="10" t="s">
        <v>319</v>
      </c>
      <c r="B238" s="20"/>
      <c r="C238" s="19" t="s">
        <v>734</v>
      </c>
      <c r="D238" s="19" t="s">
        <v>559</v>
      </c>
      <c r="E238" s="19"/>
      <c r="F238" s="19" t="s">
        <v>2243</v>
      </c>
    </row>
    <row r="239">
      <c r="A239" s="10" t="s">
        <v>692</v>
      </c>
      <c r="B239" s="20"/>
      <c r="C239" s="19" t="s">
        <v>734</v>
      </c>
      <c r="D239" s="19" t="s">
        <v>559</v>
      </c>
      <c r="E239" s="19"/>
      <c r="F239" s="19" t="s">
        <v>2243</v>
      </c>
    </row>
    <row r="240">
      <c r="A240" s="10" t="s">
        <v>1231</v>
      </c>
      <c r="B240" s="20"/>
      <c r="C240" s="19" t="s">
        <v>734</v>
      </c>
      <c r="D240" s="19" t="s">
        <v>559</v>
      </c>
      <c r="E240" s="20"/>
      <c r="F240" s="19" t="s">
        <v>2243</v>
      </c>
    </row>
    <row r="241">
      <c r="A241" s="10" t="s">
        <v>941</v>
      </c>
      <c r="B241" s="20"/>
      <c r="C241" s="19" t="s">
        <v>734</v>
      </c>
      <c r="D241" s="19" t="s">
        <v>559</v>
      </c>
      <c r="E241" s="20"/>
      <c r="F241" s="19" t="s">
        <v>2243</v>
      </c>
    </row>
    <row r="242">
      <c r="A242" s="10" t="s">
        <v>734</v>
      </c>
      <c r="B242" s="20"/>
      <c r="C242" s="19" t="s">
        <v>734</v>
      </c>
      <c r="D242" s="19" t="s">
        <v>559</v>
      </c>
      <c r="E242" s="20"/>
      <c r="F242" s="19" t="s">
        <v>2243</v>
      </c>
    </row>
    <row r="243">
      <c r="A243" s="10" t="s">
        <v>1730</v>
      </c>
      <c r="B243" s="20"/>
      <c r="C243" s="19" t="s">
        <v>2270</v>
      </c>
      <c r="D243" s="19" t="s">
        <v>559</v>
      </c>
      <c r="E243" s="19"/>
      <c r="F243" s="19" t="s">
        <v>2243</v>
      </c>
    </row>
    <row r="244">
      <c r="A244" s="10" t="s">
        <v>222</v>
      </c>
      <c r="B244" s="20"/>
      <c r="C244" s="19" t="s">
        <v>2255</v>
      </c>
      <c r="D244" s="19" t="s">
        <v>222</v>
      </c>
      <c r="E244" s="19"/>
      <c r="F244" s="19" t="s">
        <v>2247</v>
      </c>
    </row>
    <row r="245">
      <c r="A245" s="10" t="s">
        <v>2112</v>
      </c>
      <c r="B245" s="19" t="s">
        <v>2248</v>
      </c>
      <c r="C245" s="19" t="s">
        <v>2271</v>
      </c>
      <c r="D245" s="19" t="s">
        <v>222</v>
      </c>
      <c r="E245" s="19"/>
      <c r="F245" s="19" t="s">
        <v>2247</v>
      </c>
    </row>
    <row r="246">
      <c r="A246" s="10" t="s">
        <v>880</v>
      </c>
      <c r="B246" s="20"/>
      <c r="C246" s="19" t="s">
        <v>1635</v>
      </c>
      <c r="D246" s="19" t="s">
        <v>222</v>
      </c>
      <c r="E246" s="19"/>
      <c r="F246" s="19" t="s">
        <v>2247</v>
      </c>
    </row>
    <row r="247">
      <c r="A247" s="10" t="s">
        <v>939</v>
      </c>
      <c r="B247" s="20"/>
      <c r="C247" s="19" t="s">
        <v>1635</v>
      </c>
      <c r="D247" s="19" t="s">
        <v>222</v>
      </c>
      <c r="E247" s="19"/>
      <c r="F247" s="19" t="s">
        <v>2247</v>
      </c>
    </row>
    <row r="248">
      <c r="A248" s="10" t="s">
        <v>1635</v>
      </c>
      <c r="B248" s="20"/>
      <c r="C248" s="19" t="s">
        <v>1635</v>
      </c>
      <c r="D248" s="19" t="s">
        <v>222</v>
      </c>
      <c r="E248" s="19"/>
      <c r="F248" s="19" t="s">
        <v>2247</v>
      </c>
    </row>
    <row r="249">
      <c r="A249" s="10" t="s">
        <v>1948</v>
      </c>
      <c r="B249" s="20"/>
      <c r="C249" s="19" t="s">
        <v>2264</v>
      </c>
      <c r="D249" s="19" t="s">
        <v>222</v>
      </c>
      <c r="E249" s="19"/>
      <c r="F249" s="19" t="s">
        <v>2247</v>
      </c>
    </row>
    <row r="250">
      <c r="A250" s="10" t="s">
        <v>716</v>
      </c>
      <c r="B250" s="20"/>
      <c r="C250" s="19" t="s">
        <v>716</v>
      </c>
      <c r="D250" s="19" t="s">
        <v>222</v>
      </c>
      <c r="E250" s="20"/>
      <c r="F250" s="19" t="s">
        <v>2247</v>
      </c>
    </row>
    <row r="251">
      <c r="A251" s="10" t="s">
        <v>810</v>
      </c>
      <c r="B251" s="20"/>
      <c r="C251" s="19" t="s">
        <v>716</v>
      </c>
      <c r="D251" s="19" t="s">
        <v>222</v>
      </c>
      <c r="E251" s="20"/>
      <c r="F251" s="19" t="s">
        <v>2247</v>
      </c>
    </row>
    <row r="252">
      <c r="A252" s="10" t="s">
        <v>1147</v>
      </c>
      <c r="B252" s="20"/>
      <c r="C252" s="19" t="s">
        <v>716</v>
      </c>
      <c r="D252" s="19" t="s">
        <v>222</v>
      </c>
      <c r="E252" s="20"/>
      <c r="F252" s="19" t="s">
        <v>2247</v>
      </c>
    </row>
    <row r="253">
      <c r="A253" s="10" t="s">
        <v>935</v>
      </c>
      <c r="B253" s="20"/>
      <c r="C253" s="19" t="s">
        <v>716</v>
      </c>
      <c r="D253" s="19" t="s">
        <v>222</v>
      </c>
      <c r="E253" s="20"/>
      <c r="F253" s="19" t="s">
        <v>2247</v>
      </c>
    </row>
    <row r="254">
      <c r="A254" s="21" t="s">
        <v>946</v>
      </c>
      <c r="B254" s="20"/>
      <c r="C254" s="19" t="s">
        <v>716</v>
      </c>
      <c r="D254" s="19" t="s">
        <v>222</v>
      </c>
      <c r="E254" s="20"/>
      <c r="F254" s="19" t="s">
        <v>2247</v>
      </c>
    </row>
    <row r="255">
      <c r="A255" s="10" t="s">
        <v>1699</v>
      </c>
      <c r="B255" s="20"/>
      <c r="C255" s="19" t="s">
        <v>716</v>
      </c>
      <c r="D255" s="19" t="s">
        <v>222</v>
      </c>
      <c r="E255" s="20"/>
      <c r="F255" s="19" t="s">
        <v>2247</v>
      </c>
    </row>
    <row r="256">
      <c r="A256" s="10" t="s">
        <v>634</v>
      </c>
      <c r="B256" s="20"/>
      <c r="C256" s="19" t="s">
        <v>716</v>
      </c>
      <c r="D256" s="19" t="s">
        <v>222</v>
      </c>
      <c r="E256" s="20"/>
      <c r="F256" s="19" t="s">
        <v>2247</v>
      </c>
    </row>
    <row r="257">
      <c r="A257" s="10" t="s">
        <v>855</v>
      </c>
      <c r="B257" s="19" t="s">
        <v>1635</v>
      </c>
      <c r="C257" s="19" t="s">
        <v>2272</v>
      </c>
      <c r="D257" s="19" t="s">
        <v>222</v>
      </c>
      <c r="E257" s="19"/>
      <c r="F257" s="19" t="s">
        <v>2247</v>
      </c>
    </row>
    <row r="258">
      <c r="A258" s="10" t="s">
        <v>1763</v>
      </c>
      <c r="B258" s="20"/>
      <c r="C258" s="19" t="s">
        <v>2272</v>
      </c>
      <c r="D258" s="19" t="s">
        <v>222</v>
      </c>
      <c r="E258" s="19"/>
      <c r="F258" s="19" t="s">
        <v>2247</v>
      </c>
    </row>
    <row r="259">
      <c r="A259" s="10" t="s">
        <v>973</v>
      </c>
      <c r="B259" s="20"/>
      <c r="C259" s="19" t="s">
        <v>2272</v>
      </c>
      <c r="D259" s="19" t="s">
        <v>222</v>
      </c>
      <c r="E259" s="19"/>
      <c r="F259" s="19" t="s">
        <v>2247</v>
      </c>
    </row>
    <row r="260">
      <c r="A260" s="10" t="s">
        <v>1227</v>
      </c>
      <c r="B260" s="20"/>
      <c r="C260" s="19" t="s">
        <v>2272</v>
      </c>
      <c r="D260" s="19" t="s">
        <v>222</v>
      </c>
      <c r="E260" s="19"/>
      <c r="F260" s="19" t="s">
        <v>2247</v>
      </c>
    </row>
    <row r="261">
      <c r="A261" s="10" t="s">
        <v>926</v>
      </c>
      <c r="B261" s="20"/>
      <c r="C261" s="19" t="s">
        <v>2272</v>
      </c>
      <c r="D261" s="19" t="s">
        <v>222</v>
      </c>
      <c r="E261" s="19"/>
      <c r="F261" s="19" t="s">
        <v>2247</v>
      </c>
    </row>
    <row r="262">
      <c r="A262" s="10" t="s">
        <v>1103</v>
      </c>
      <c r="B262" s="20"/>
      <c r="C262" s="19" t="s">
        <v>2272</v>
      </c>
      <c r="D262" s="19" t="s">
        <v>222</v>
      </c>
      <c r="E262" s="19"/>
      <c r="F262" s="19" t="s">
        <v>2247</v>
      </c>
    </row>
    <row r="263">
      <c r="A263" s="10" t="s">
        <v>1204</v>
      </c>
      <c r="B263" s="20"/>
      <c r="C263" s="19" t="s">
        <v>2272</v>
      </c>
      <c r="D263" s="19" t="s">
        <v>222</v>
      </c>
      <c r="E263" s="19"/>
      <c r="F263" s="19" t="s">
        <v>2247</v>
      </c>
    </row>
    <row r="264">
      <c r="A264" s="10" t="s">
        <v>287</v>
      </c>
      <c r="B264" s="20"/>
      <c r="C264" s="19" t="s">
        <v>2272</v>
      </c>
      <c r="D264" s="19" t="s">
        <v>222</v>
      </c>
      <c r="E264" s="19"/>
      <c r="F264" s="19" t="s">
        <v>2247</v>
      </c>
    </row>
    <row r="265">
      <c r="A265" s="10" t="s">
        <v>289</v>
      </c>
      <c r="B265" s="20"/>
      <c r="C265" s="19" t="s">
        <v>2272</v>
      </c>
      <c r="D265" s="19" t="s">
        <v>222</v>
      </c>
      <c r="E265" s="19"/>
      <c r="F265" s="19" t="s">
        <v>2247</v>
      </c>
    </row>
    <row r="266">
      <c r="A266" s="10" t="s">
        <v>480</v>
      </c>
      <c r="B266" s="20"/>
      <c r="C266" s="19" t="s">
        <v>2272</v>
      </c>
      <c r="D266" s="19" t="s">
        <v>222</v>
      </c>
      <c r="E266" s="19"/>
      <c r="F266" s="19" t="s">
        <v>2247</v>
      </c>
    </row>
    <row r="267">
      <c r="A267" s="10" t="s">
        <v>1241</v>
      </c>
      <c r="B267" s="20"/>
      <c r="C267" s="19" t="s">
        <v>2272</v>
      </c>
      <c r="D267" s="19" t="s">
        <v>222</v>
      </c>
      <c r="E267" s="19"/>
      <c r="F267" s="19" t="s">
        <v>2247</v>
      </c>
    </row>
    <row r="268">
      <c r="A268" s="10" t="s">
        <v>790</v>
      </c>
      <c r="B268" s="19" t="s">
        <v>1635</v>
      </c>
      <c r="C268" s="19" t="s">
        <v>2272</v>
      </c>
      <c r="D268" s="19" t="s">
        <v>222</v>
      </c>
      <c r="E268" s="19"/>
      <c r="F268" s="19" t="s">
        <v>2247</v>
      </c>
    </row>
    <row r="269">
      <c r="A269" s="10" t="s">
        <v>1703</v>
      </c>
      <c r="B269" s="20"/>
      <c r="C269" s="19" t="s">
        <v>2272</v>
      </c>
      <c r="D269" s="19" t="s">
        <v>222</v>
      </c>
      <c r="E269" s="19"/>
      <c r="F269" s="19" t="s">
        <v>2247</v>
      </c>
    </row>
    <row r="270">
      <c r="A270" s="10" t="s">
        <v>891</v>
      </c>
      <c r="B270" s="20"/>
      <c r="C270" s="19" t="s">
        <v>2272</v>
      </c>
      <c r="D270" s="19" t="s">
        <v>222</v>
      </c>
      <c r="E270" s="20"/>
      <c r="F270" s="19" t="s">
        <v>2247</v>
      </c>
    </row>
    <row r="271">
      <c r="A271" s="10" t="s">
        <v>411</v>
      </c>
      <c r="B271" s="20"/>
      <c r="C271" s="19" t="s">
        <v>2272</v>
      </c>
      <c r="D271" s="19" t="s">
        <v>222</v>
      </c>
      <c r="E271" s="20"/>
      <c r="F271" s="19" t="s">
        <v>2247</v>
      </c>
    </row>
    <row r="272">
      <c r="A272" s="10" t="s">
        <v>988</v>
      </c>
      <c r="B272" s="20"/>
      <c r="C272" s="19" t="s">
        <v>2272</v>
      </c>
      <c r="D272" s="19" t="s">
        <v>222</v>
      </c>
      <c r="E272" s="20"/>
      <c r="F272" s="19" t="s">
        <v>2247</v>
      </c>
    </row>
    <row r="273">
      <c r="A273" s="10" t="s">
        <v>943</v>
      </c>
      <c r="B273" s="20"/>
      <c r="C273" s="19" t="s">
        <v>2272</v>
      </c>
      <c r="D273" s="19" t="s">
        <v>222</v>
      </c>
      <c r="E273" s="20"/>
      <c r="F273" s="19" t="s">
        <v>2247</v>
      </c>
    </row>
    <row r="274">
      <c r="A274" s="10" t="s">
        <v>2094</v>
      </c>
      <c r="B274" s="20"/>
      <c r="C274" s="19" t="s">
        <v>2272</v>
      </c>
      <c r="D274" s="19" t="s">
        <v>222</v>
      </c>
      <c r="E274" s="20"/>
      <c r="F274" s="19" t="s">
        <v>2247</v>
      </c>
    </row>
    <row r="275">
      <c r="A275" s="10" t="s">
        <v>2273</v>
      </c>
      <c r="B275" s="20"/>
      <c r="C275" s="19" t="s">
        <v>2255</v>
      </c>
      <c r="D275" s="19" t="s">
        <v>2273</v>
      </c>
      <c r="E275" s="19"/>
      <c r="F275" s="19" t="s">
        <v>2243</v>
      </c>
    </row>
    <row r="276">
      <c r="A276" s="10" t="s">
        <v>470</v>
      </c>
      <c r="B276" s="20"/>
      <c r="C276" s="19" t="s">
        <v>2274</v>
      </c>
      <c r="D276" s="19" t="s">
        <v>2273</v>
      </c>
      <c r="E276" s="19"/>
      <c r="F276" s="19" t="s">
        <v>2243</v>
      </c>
    </row>
    <row r="277">
      <c r="A277" s="10" t="s">
        <v>189</v>
      </c>
      <c r="B277" s="20"/>
      <c r="C277" s="19" t="s">
        <v>2275</v>
      </c>
      <c r="D277" s="19" t="s">
        <v>2273</v>
      </c>
      <c r="E277" s="19"/>
      <c r="F277" s="19" t="s">
        <v>2243</v>
      </c>
    </row>
    <row r="278">
      <c r="A278" s="10" t="s">
        <v>1269</v>
      </c>
      <c r="B278" s="20"/>
      <c r="C278" s="19" t="s">
        <v>2275</v>
      </c>
      <c r="D278" s="19" t="s">
        <v>2273</v>
      </c>
      <c r="E278" s="20"/>
      <c r="F278" s="19" t="s">
        <v>2243</v>
      </c>
    </row>
    <row r="279">
      <c r="A279" s="10" t="s">
        <v>74</v>
      </c>
      <c r="B279" s="20"/>
      <c r="C279" s="19" t="s">
        <v>2276</v>
      </c>
      <c r="D279" s="19" t="s">
        <v>2273</v>
      </c>
      <c r="E279" s="19"/>
      <c r="F279" s="19" t="s">
        <v>2243</v>
      </c>
    </row>
    <row r="280">
      <c r="A280" s="10" t="s">
        <v>26</v>
      </c>
      <c r="B280" s="20"/>
      <c r="C280" s="19" t="s">
        <v>2276</v>
      </c>
      <c r="D280" s="19" t="s">
        <v>2273</v>
      </c>
      <c r="E280" s="19"/>
      <c r="F280" s="19" t="s">
        <v>2243</v>
      </c>
    </row>
    <row r="281">
      <c r="A281" s="10" t="s">
        <v>1280</v>
      </c>
      <c r="B281" s="20"/>
      <c r="C281" s="19" t="s">
        <v>1822</v>
      </c>
      <c r="D281" s="19" t="s">
        <v>2273</v>
      </c>
      <c r="E281" s="19"/>
      <c r="F281" s="19" t="s">
        <v>2243</v>
      </c>
    </row>
    <row r="282">
      <c r="A282" s="10" t="s">
        <v>591</v>
      </c>
      <c r="B282" s="20"/>
      <c r="C282" s="19" t="s">
        <v>1822</v>
      </c>
      <c r="D282" s="19" t="s">
        <v>2273</v>
      </c>
      <c r="E282" s="19"/>
      <c r="F282" s="19" t="s">
        <v>2243</v>
      </c>
    </row>
    <row r="283">
      <c r="A283" s="10" t="s">
        <v>528</v>
      </c>
      <c r="B283" s="20"/>
      <c r="C283" s="19" t="s">
        <v>2277</v>
      </c>
      <c r="D283" s="19" t="s">
        <v>2273</v>
      </c>
      <c r="E283" s="19"/>
      <c r="F283" s="19" t="s">
        <v>2243</v>
      </c>
    </row>
    <row r="284">
      <c r="A284" s="10" t="s">
        <v>182</v>
      </c>
      <c r="B284" s="20"/>
      <c r="C284" s="19" t="s">
        <v>2277</v>
      </c>
      <c r="D284" s="19" t="s">
        <v>2273</v>
      </c>
      <c r="E284" s="20"/>
      <c r="F284" s="19" t="s">
        <v>2243</v>
      </c>
    </row>
    <row r="285">
      <c r="A285" s="10" t="s">
        <v>1222</v>
      </c>
      <c r="B285" s="20"/>
      <c r="C285" s="19" t="s">
        <v>2277</v>
      </c>
      <c r="D285" s="19" t="s">
        <v>2273</v>
      </c>
      <c r="E285" s="20"/>
      <c r="F285" s="19" t="s">
        <v>2243</v>
      </c>
    </row>
    <row r="286">
      <c r="A286" s="10" t="s">
        <v>176</v>
      </c>
      <c r="B286" s="20"/>
      <c r="C286" s="19" t="s">
        <v>652</v>
      </c>
      <c r="D286" s="19" t="s">
        <v>652</v>
      </c>
      <c r="E286" s="20"/>
      <c r="F286" s="19" t="s">
        <v>2243</v>
      </c>
    </row>
    <row r="287">
      <c r="A287" s="10" t="s">
        <v>652</v>
      </c>
      <c r="B287" s="20"/>
      <c r="C287" s="19" t="s">
        <v>2267</v>
      </c>
      <c r="D287" s="19" t="s">
        <v>652</v>
      </c>
      <c r="E287" s="19"/>
      <c r="F287" s="19" t="s">
        <v>2243</v>
      </c>
    </row>
    <row r="288">
      <c r="A288" s="10" t="s">
        <v>1116</v>
      </c>
      <c r="B288" s="20"/>
      <c r="C288" s="19" t="s">
        <v>2267</v>
      </c>
      <c r="D288" s="19" t="s">
        <v>652</v>
      </c>
      <c r="E288" s="19"/>
      <c r="F288" s="19" t="s">
        <v>2243</v>
      </c>
    </row>
    <row r="289">
      <c r="A289" s="10" t="s">
        <v>653</v>
      </c>
      <c r="B289" s="20"/>
      <c r="C289" s="19" t="s">
        <v>653</v>
      </c>
      <c r="D289" s="19" t="s">
        <v>652</v>
      </c>
      <c r="E289" s="19"/>
      <c r="F289" s="19" t="s">
        <v>2243</v>
      </c>
    </row>
    <row r="290">
      <c r="A290" s="10" t="s">
        <v>2125</v>
      </c>
      <c r="B290" s="20"/>
      <c r="C290" s="19" t="s">
        <v>653</v>
      </c>
      <c r="D290" s="19" t="s">
        <v>652</v>
      </c>
      <c r="E290" s="19"/>
      <c r="F290" s="19" t="s">
        <v>2243</v>
      </c>
    </row>
    <row r="291">
      <c r="A291" s="10" t="s">
        <v>916</v>
      </c>
      <c r="B291" s="20"/>
      <c r="C291" s="19" t="s">
        <v>653</v>
      </c>
      <c r="D291" s="19" t="s">
        <v>652</v>
      </c>
      <c r="E291" s="19"/>
      <c r="F291" s="19" t="s">
        <v>2243</v>
      </c>
    </row>
    <row r="292">
      <c r="A292" s="10" t="s">
        <v>271</v>
      </c>
      <c r="B292" s="20"/>
      <c r="C292" s="19" t="s">
        <v>271</v>
      </c>
      <c r="D292" s="19" t="s">
        <v>2278</v>
      </c>
      <c r="E292" s="19"/>
      <c r="F292" s="19" t="s">
        <v>2243</v>
      </c>
    </row>
    <row r="293">
      <c r="A293" s="10" t="s">
        <v>1411</v>
      </c>
      <c r="B293" s="20"/>
      <c r="C293" s="19" t="s">
        <v>271</v>
      </c>
      <c r="D293" s="19" t="s">
        <v>2278</v>
      </c>
      <c r="E293" s="20"/>
      <c r="F293" s="19" t="s">
        <v>2243</v>
      </c>
    </row>
    <row r="294">
      <c r="A294" s="10" t="s">
        <v>1532</v>
      </c>
      <c r="B294" s="20"/>
      <c r="C294" s="19" t="s">
        <v>271</v>
      </c>
      <c r="D294" s="19" t="s">
        <v>2278</v>
      </c>
      <c r="E294" s="20"/>
      <c r="F294" s="19" t="s">
        <v>2243</v>
      </c>
    </row>
    <row r="295">
      <c r="A295" s="10" t="s">
        <v>172</v>
      </c>
      <c r="B295" s="20"/>
      <c r="C295" s="19" t="s">
        <v>260</v>
      </c>
      <c r="D295" s="19" t="s">
        <v>2278</v>
      </c>
      <c r="E295" s="19"/>
      <c r="F295" s="19" t="s">
        <v>2243</v>
      </c>
    </row>
    <row r="296">
      <c r="A296" s="10" t="s">
        <v>1971</v>
      </c>
      <c r="B296" s="20"/>
      <c r="C296" s="19" t="s">
        <v>260</v>
      </c>
      <c r="D296" s="19" t="s">
        <v>2278</v>
      </c>
      <c r="E296" s="19"/>
      <c r="F296" s="19" t="s">
        <v>2243</v>
      </c>
    </row>
    <row r="297">
      <c r="A297" s="10" t="s">
        <v>485</v>
      </c>
      <c r="B297" s="20"/>
      <c r="C297" s="19" t="s">
        <v>260</v>
      </c>
      <c r="D297" s="19" t="s">
        <v>2278</v>
      </c>
      <c r="E297" s="19"/>
      <c r="F297" s="19" t="s">
        <v>2243</v>
      </c>
    </row>
    <row r="298">
      <c r="A298" s="10" t="s">
        <v>156</v>
      </c>
      <c r="B298" s="20"/>
      <c r="C298" s="19" t="s">
        <v>260</v>
      </c>
      <c r="D298" s="19" t="s">
        <v>2278</v>
      </c>
      <c r="E298" s="19"/>
      <c r="F298" s="19" t="s">
        <v>2243</v>
      </c>
    </row>
    <row r="299">
      <c r="A299" s="10" t="s">
        <v>260</v>
      </c>
      <c r="B299" s="20"/>
      <c r="C299" s="19" t="s">
        <v>260</v>
      </c>
      <c r="D299" s="19" t="s">
        <v>2278</v>
      </c>
      <c r="E299" s="19"/>
      <c r="F299" s="19" t="s">
        <v>2243</v>
      </c>
    </row>
    <row r="300">
      <c r="A300" s="10" t="s">
        <v>234</v>
      </c>
      <c r="B300" s="20"/>
      <c r="C300" s="19" t="s">
        <v>260</v>
      </c>
      <c r="D300" s="19" t="s">
        <v>2278</v>
      </c>
      <c r="E300" s="19"/>
      <c r="F300" s="19" t="s">
        <v>2243</v>
      </c>
    </row>
    <row r="301">
      <c r="A301" s="10" t="s">
        <v>229</v>
      </c>
      <c r="B301" s="20"/>
      <c r="C301" s="19" t="s">
        <v>260</v>
      </c>
      <c r="D301" s="19" t="s">
        <v>2278</v>
      </c>
      <c r="E301" s="19"/>
      <c r="F301" s="19" t="s">
        <v>2243</v>
      </c>
    </row>
    <row r="302">
      <c r="A302" s="10" t="s">
        <v>243</v>
      </c>
      <c r="B302" s="20"/>
      <c r="C302" s="19" t="s">
        <v>260</v>
      </c>
      <c r="D302" s="19" t="s">
        <v>2278</v>
      </c>
      <c r="E302" s="19"/>
      <c r="F302" s="19" t="s">
        <v>2243</v>
      </c>
    </row>
    <row r="303">
      <c r="A303" s="10" t="s">
        <v>1998</v>
      </c>
      <c r="B303" s="20"/>
      <c r="C303" s="19" t="s">
        <v>260</v>
      </c>
      <c r="D303" s="19" t="s">
        <v>2278</v>
      </c>
      <c r="E303" s="19"/>
      <c r="F303" s="19" t="s">
        <v>2243</v>
      </c>
    </row>
    <row r="304">
      <c r="A304" s="10" t="s">
        <v>1923</v>
      </c>
      <c r="B304" s="20"/>
      <c r="C304" s="19" t="s">
        <v>260</v>
      </c>
      <c r="D304" s="19" t="s">
        <v>2278</v>
      </c>
      <c r="E304" s="19"/>
      <c r="F304" s="19" t="s">
        <v>2243</v>
      </c>
    </row>
    <row r="305">
      <c r="A305" s="10" t="s">
        <v>1326</v>
      </c>
      <c r="B305" s="20"/>
      <c r="C305" s="19" t="s">
        <v>260</v>
      </c>
      <c r="D305" s="19" t="s">
        <v>2278</v>
      </c>
      <c r="E305" s="19"/>
      <c r="F305" s="19" t="s">
        <v>2243</v>
      </c>
    </row>
    <row r="306">
      <c r="A306" s="10" t="s">
        <v>1615</v>
      </c>
      <c r="B306" s="20"/>
      <c r="C306" s="19" t="s">
        <v>260</v>
      </c>
      <c r="D306" s="19" t="s">
        <v>2278</v>
      </c>
      <c r="E306" s="19"/>
      <c r="F306" s="19" t="s">
        <v>2243</v>
      </c>
    </row>
    <row r="307">
      <c r="A307" s="10" t="s">
        <v>1048</v>
      </c>
      <c r="B307" s="20"/>
      <c r="C307" s="19" t="s">
        <v>260</v>
      </c>
      <c r="D307" s="19" t="s">
        <v>2278</v>
      </c>
      <c r="E307" s="20"/>
      <c r="F307" s="19" t="s">
        <v>2243</v>
      </c>
    </row>
    <row r="308">
      <c r="A308" s="10" t="s">
        <v>2190</v>
      </c>
      <c r="B308" s="20"/>
      <c r="C308" s="19" t="s">
        <v>260</v>
      </c>
      <c r="D308" s="19" t="s">
        <v>2278</v>
      </c>
      <c r="E308" s="20"/>
      <c r="F308" s="19" t="s">
        <v>2243</v>
      </c>
    </row>
    <row r="309">
      <c r="A309" s="10" t="s">
        <v>235</v>
      </c>
      <c r="B309" s="20"/>
      <c r="C309" s="19" t="s">
        <v>260</v>
      </c>
      <c r="D309" s="19" t="s">
        <v>2278</v>
      </c>
      <c r="E309" s="20"/>
      <c r="F309" s="19" t="s">
        <v>2243</v>
      </c>
    </row>
    <row r="310">
      <c r="A310" s="10" t="s">
        <v>2279</v>
      </c>
      <c r="B310" s="20"/>
      <c r="C310" s="19" t="s">
        <v>2279</v>
      </c>
      <c r="D310" s="19" t="s">
        <v>2278</v>
      </c>
      <c r="E310" s="19"/>
      <c r="F310" s="19" t="s">
        <v>2243</v>
      </c>
    </row>
    <row r="311">
      <c r="A311" s="10" t="s">
        <v>938</v>
      </c>
      <c r="B311" s="20"/>
      <c r="C311" s="19" t="s">
        <v>773</v>
      </c>
      <c r="D311" s="19" t="s">
        <v>595</v>
      </c>
      <c r="E311" s="19"/>
      <c r="F311" s="19" t="s">
        <v>2243</v>
      </c>
    </row>
    <row r="312">
      <c r="A312" s="10" t="s">
        <v>773</v>
      </c>
      <c r="B312" s="20"/>
      <c r="C312" s="19" t="s">
        <v>773</v>
      </c>
      <c r="D312" s="19" t="s">
        <v>595</v>
      </c>
      <c r="E312" s="19"/>
      <c r="F312" s="19" t="s">
        <v>2243</v>
      </c>
    </row>
    <row r="313">
      <c r="A313" s="10" t="s">
        <v>1708</v>
      </c>
      <c r="B313" s="20"/>
      <c r="C313" s="19" t="s">
        <v>773</v>
      </c>
      <c r="D313" s="19" t="s">
        <v>595</v>
      </c>
      <c r="E313" s="19"/>
      <c r="F313" s="19" t="s">
        <v>2243</v>
      </c>
    </row>
    <row r="314">
      <c r="A314" s="10" t="s">
        <v>664</v>
      </c>
      <c r="B314" s="20"/>
      <c r="C314" s="19" t="s">
        <v>664</v>
      </c>
      <c r="D314" s="19" t="s">
        <v>595</v>
      </c>
      <c r="E314" s="19"/>
      <c r="F314" s="19" t="s">
        <v>2243</v>
      </c>
    </row>
    <row r="315">
      <c r="A315" s="10" t="s">
        <v>1850</v>
      </c>
      <c r="B315" s="20"/>
      <c r="C315" s="19" t="s">
        <v>2280</v>
      </c>
      <c r="D315" s="19" t="s">
        <v>595</v>
      </c>
      <c r="E315" s="19"/>
      <c r="F315" s="19" t="s">
        <v>2243</v>
      </c>
    </row>
    <row r="316">
      <c r="A316" s="10" t="s">
        <v>1159</v>
      </c>
      <c r="B316" s="20"/>
      <c r="C316" s="19" t="s">
        <v>2280</v>
      </c>
      <c r="D316" s="19" t="s">
        <v>595</v>
      </c>
      <c r="E316" s="19"/>
      <c r="F316" s="19" t="s">
        <v>2243</v>
      </c>
    </row>
    <row r="317">
      <c r="A317" s="10" t="s">
        <v>1417</v>
      </c>
      <c r="B317" s="20"/>
      <c r="C317" s="19" t="s">
        <v>2280</v>
      </c>
      <c r="D317" s="19" t="s">
        <v>595</v>
      </c>
      <c r="E317" s="19"/>
      <c r="F317" s="19" t="s">
        <v>2243</v>
      </c>
    </row>
    <row r="318">
      <c r="A318" s="10" t="s">
        <v>1827</v>
      </c>
      <c r="B318" s="20"/>
      <c r="C318" s="19" t="s">
        <v>2280</v>
      </c>
      <c r="D318" s="19" t="s">
        <v>595</v>
      </c>
      <c r="E318" s="19"/>
      <c r="F318" s="19" t="s">
        <v>2243</v>
      </c>
    </row>
    <row r="319">
      <c r="A319" s="10" t="s">
        <v>81</v>
      </c>
      <c r="B319" s="19" t="s">
        <v>795</v>
      </c>
      <c r="C319" s="19" t="s">
        <v>2280</v>
      </c>
      <c r="D319" s="19" t="s">
        <v>595</v>
      </c>
      <c r="E319" s="19"/>
      <c r="F319" s="19" t="s">
        <v>2243</v>
      </c>
    </row>
    <row r="320">
      <c r="A320" s="10" t="s">
        <v>1193</v>
      </c>
      <c r="B320" s="19" t="s">
        <v>82</v>
      </c>
      <c r="C320" s="19" t="s">
        <v>2280</v>
      </c>
      <c r="D320" s="19" t="s">
        <v>595</v>
      </c>
      <c r="E320" s="19"/>
      <c r="F320" s="19" t="s">
        <v>2243</v>
      </c>
    </row>
    <row r="321">
      <c r="A321" s="10" t="s">
        <v>2166</v>
      </c>
      <c r="B321" s="19" t="s">
        <v>82</v>
      </c>
      <c r="C321" s="19" t="s">
        <v>2280</v>
      </c>
      <c r="D321" s="19" t="s">
        <v>595</v>
      </c>
      <c r="E321" s="19"/>
      <c r="F321" s="19" t="s">
        <v>2243</v>
      </c>
    </row>
    <row r="322">
      <c r="A322" s="10" t="s">
        <v>82</v>
      </c>
      <c r="B322" s="19" t="s">
        <v>82</v>
      </c>
      <c r="C322" s="19" t="s">
        <v>2280</v>
      </c>
      <c r="D322" s="19" t="s">
        <v>595</v>
      </c>
      <c r="E322" s="19"/>
      <c r="F322" s="19" t="s">
        <v>2243</v>
      </c>
    </row>
    <row r="323">
      <c r="A323" s="10" t="s">
        <v>1229</v>
      </c>
      <c r="B323" s="19" t="s">
        <v>82</v>
      </c>
      <c r="C323" s="19" t="s">
        <v>2280</v>
      </c>
      <c r="D323" s="19" t="s">
        <v>595</v>
      </c>
      <c r="E323" s="19"/>
      <c r="F323" s="19" t="s">
        <v>2243</v>
      </c>
    </row>
    <row r="324">
      <c r="A324" s="10" t="s">
        <v>795</v>
      </c>
      <c r="B324" s="19" t="s">
        <v>82</v>
      </c>
      <c r="C324" s="19" t="s">
        <v>2280</v>
      </c>
      <c r="D324" s="19" t="s">
        <v>595</v>
      </c>
      <c r="E324" s="19"/>
      <c r="F324" s="19" t="s">
        <v>2243</v>
      </c>
    </row>
    <row r="325">
      <c r="A325" s="10" t="s">
        <v>2049</v>
      </c>
      <c r="B325" s="20"/>
      <c r="C325" s="19" t="s">
        <v>2280</v>
      </c>
      <c r="D325" s="19" t="s">
        <v>595</v>
      </c>
      <c r="E325" s="20"/>
      <c r="F325" s="19" t="s">
        <v>2243</v>
      </c>
    </row>
    <row r="326">
      <c r="A326" s="10" t="s">
        <v>596</v>
      </c>
      <c r="B326" s="20"/>
      <c r="C326" s="19" t="s">
        <v>2281</v>
      </c>
      <c r="D326" s="19" t="s">
        <v>595</v>
      </c>
      <c r="E326" s="19"/>
      <c r="F326" s="19" t="s">
        <v>2243</v>
      </c>
    </row>
    <row r="327">
      <c r="A327" s="10" t="s">
        <v>1664</v>
      </c>
      <c r="B327" s="20"/>
      <c r="C327" s="19" t="s">
        <v>2282</v>
      </c>
      <c r="D327" s="19" t="s">
        <v>595</v>
      </c>
      <c r="E327" s="19"/>
      <c r="F327" s="19" t="s">
        <v>2243</v>
      </c>
    </row>
    <row r="328">
      <c r="A328" s="10" t="s">
        <v>595</v>
      </c>
      <c r="B328" s="20"/>
      <c r="C328" s="19" t="s">
        <v>2282</v>
      </c>
      <c r="D328" s="19" t="s">
        <v>595</v>
      </c>
      <c r="E328" s="19"/>
      <c r="F328" s="19" t="s">
        <v>2243</v>
      </c>
    </row>
    <row r="329">
      <c r="A329" s="10" t="s">
        <v>2080</v>
      </c>
      <c r="B329" s="20"/>
      <c r="C329" s="19" t="s">
        <v>2282</v>
      </c>
      <c r="D329" s="19" t="s">
        <v>595</v>
      </c>
      <c r="E329" s="19"/>
      <c r="F329" s="19" t="s">
        <v>2243</v>
      </c>
    </row>
    <row r="330">
      <c r="A330" s="10" t="s">
        <v>301</v>
      </c>
      <c r="B330" s="20"/>
      <c r="C330" s="19" t="s">
        <v>2282</v>
      </c>
      <c r="D330" s="19" t="s">
        <v>595</v>
      </c>
      <c r="E330" s="19"/>
      <c r="F330" s="19" t="s">
        <v>2243</v>
      </c>
    </row>
    <row r="331">
      <c r="A331" s="10" t="s">
        <v>1463</v>
      </c>
      <c r="B331" s="20"/>
      <c r="C331" s="19" t="s">
        <v>2282</v>
      </c>
      <c r="D331" s="19" t="s">
        <v>595</v>
      </c>
      <c r="E331" s="19"/>
      <c r="F331" s="19" t="s">
        <v>2243</v>
      </c>
    </row>
    <row r="332">
      <c r="A332" s="10" t="s">
        <v>1220</v>
      </c>
      <c r="B332" s="20"/>
      <c r="C332" s="19" t="s">
        <v>2282</v>
      </c>
      <c r="D332" s="19" t="s">
        <v>595</v>
      </c>
      <c r="E332" s="20"/>
      <c r="F332" s="19" t="s">
        <v>2243</v>
      </c>
    </row>
    <row r="333">
      <c r="A333" s="10" t="s">
        <v>180</v>
      </c>
      <c r="B333" s="20"/>
      <c r="C333" s="19" t="s">
        <v>2283</v>
      </c>
      <c r="D333" s="19" t="s">
        <v>595</v>
      </c>
      <c r="E333" s="19"/>
      <c r="F333" s="19" t="s">
        <v>2243</v>
      </c>
    </row>
    <row r="334">
      <c r="A334" s="10" t="s">
        <v>344</v>
      </c>
      <c r="B334" s="20"/>
      <c r="C334" s="19" t="s">
        <v>2283</v>
      </c>
      <c r="D334" s="19" t="s">
        <v>595</v>
      </c>
      <c r="E334" s="19"/>
      <c r="F334" s="19" t="s">
        <v>2243</v>
      </c>
    </row>
    <row r="335">
      <c r="A335" s="10" t="s">
        <v>1659</v>
      </c>
      <c r="B335" s="20"/>
      <c r="C335" s="19" t="s">
        <v>2283</v>
      </c>
      <c r="D335" s="19" t="s">
        <v>595</v>
      </c>
      <c r="E335" s="19"/>
      <c r="F335" s="19" t="s">
        <v>2243</v>
      </c>
    </row>
    <row r="336">
      <c r="A336" s="10" t="s">
        <v>588</v>
      </c>
      <c r="B336" s="20"/>
      <c r="C336" s="19" t="s">
        <v>2283</v>
      </c>
      <c r="D336" s="19" t="s">
        <v>595</v>
      </c>
      <c r="E336" s="19"/>
      <c r="F336" s="19" t="s">
        <v>2243</v>
      </c>
    </row>
    <row r="337">
      <c r="A337" s="10" t="s">
        <v>1922</v>
      </c>
      <c r="B337" s="20"/>
      <c r="C337" s="19" t="s">
        <v>2284</v>
      </c>
      <c r="D337" s="19" t="s">
        <v>39</v>
      </c>
      <c r="E337" s="19"/>
      <c r="F337" s="19" t="s">
        <v>2243</v>
      </c>
    </row>
    <row r="338">
      <c r="A338" s="10" t="s">
        <v>39</v>
      </c>
      <c r="B338" s="20"/>
      <c r="C338" s="19" t="s">
        <v>2285</v>
      </c>
      <c r="D338" s="19" t="s">
        <v>39</v>
      </c>
      <c r="E338" s="19"/>
      <c r="F338" s="19" t="s">
        <v>2243</v>
      </c>
    </row>
    <row r="339">
      <c r="A339" s="10" t="s">
        <v>382</v>
      </c>
      <c r="B339" s="20"/>
      <c r="C339" s="19" t="s">
        <v>2285</v>
      </c>
      <c r="D339" s="19" t="s">
        <v>39</v>
      </c>
      <c r="E339" s="19"/>
      <c r="F339" s="19" t="s">
        <v>2243</v>
      </c>
    </row>
    <row r="340">
      <c r="A340" s="10" t="s">
        <v>709</v>
      </c>
      <c r="B340" s="20"/>
      <c r="C340" s="19" t="s">
        <v>2255</v>
      </c>
      <c r="D340" s="19" t="s">
        <v>709</v>
      </c>
      <c r="E340" s="19"/>
      <c r="F340" s="19" t="s">
        <v>2243</v>
      </c>
    </row>
    <row r="341">
      <c r="A341" s="10" t="s">
        <v>964</v>
      </c>
      <c r="B341" s="20"/>
      <c r="C341" s="19" t="s">
        <v>2255</v>
      </c>
      <c r="D341" s="19" t="s">
        <v>709</v>
      </c>
      <c r="E341" s="19"/>
      <c r="F341" s="19" t="s">
        <v>2243</v>
      </c>
    </row>
    <row r="342">
      <c r="A342" s="10" t="s">
        <v>982</v>
      </c>
      <c r="B342" s="20"/>
      <c r="C342" s="19" t="s">
        <v>2255</v>
      </c>
      <c r="D342" s="19" t="s">
        <v>709</v>
      </c>
      <c r="E342" s="19"/>
      <c r="F342" s="19" t="s">
        <v>2243</v>
      </c>
    </row>
    <row r="343">
      <c r="A343" s="10" t="s">
        <v>1031</v>
      </c>
      <c r="B343" s="20"/>
      <c r="C343" s="19" t="s">
        <v>2255</v>
      </c>
      <c r="D343" s="19" t="s">
        <v>709</v>
      </c>
      <c r="E343" s="19"/>
      <c r="F343" s="19" t="s">
        <v>2243</v>
      </c>
    </row>
    <row r="344">
      <c r="A344" s="10" t="s">
        <v>1100</v>
      </c>
      <c r="B344" s="20"/>
      <c r="C344" s="19" t="s">
        <v>1100</v>
      </c>
      <c r="D344" s="19" t="s">
        <v>709</v>
      </c>
      <c r="E344" s="19"/>
      <c r="F344" s="19" t="s">
        <v>2243</v>
      </c>
    </row>
    <row r="345">
      <c r="A345" s="10" t="s">
        <v>1015</v>
      </c>
      <c r="B345" s="20"/>
      <c r="C345" s="19" t="s">
        <v>1100</v>
      </c>
      <c r="D345" s="19" t="s">
        <v>709</v>
      </c>
      <c r="E345" s="19"/>
      <c r="F345" s="19" t="s">
        <v>2243</v>
      </c>
    </row>
    <row r="346">
      <c r="A346" s="10" t="s">
        <v>875</v>
      </c>
      <c r="B346" s="20"/>
      <c r="C346" s="19" t="s">
        <v>2265</v>
      </c>
      <c r="D346" s="19" t="s">
        <v>709</v>
      </c>
      <c r="E346" s="19"/>
      <c r="F346" s="19" t="s">
        <v>2243</v>
      </c>
    </row>
    <row r="347">
      <c r="A347" s="10" t="s">
        <v>931</v>
      </c>
      <c r="B347" s="20"/>
      <c r="C347" s="19" t="s">
        <v>2286</v>
      </c>
      <c r="D347" s="19" t="s">
        <v>709</v>
      </c>
      <c r="E347" s="19"/>
      <c r="F347" s="19" t="s">
        <v>2243</v>
      </c>
    </row>
    <row r="348">
      <c r="A348" s="10" t="s">
        <v>667</v>
      </c>
      <c r="B348" s="20"/>
      <c r="C348" s="19" t="s">
        <v>667</v>
      </c>
      <c r="D348" s="19" t="s">
        <v>425</v>
      </c>
      <c r="E348" s="19"/>
      <c r="F348" s="19" t="s">
        <v>2243</v>
      </c>
    </row>
    <row r="349">
      <c r="A349" s="10" t="s">
        <v>1692</v>
      </c>
      <c r="B349" s="20"/>
      <c r="C349" s="19" t="s">
        <v>667</v>
      </c>
      <c r="D349" s="19" t="s">
        <v>425</v>
      </c>
      <c r="E349" s="19"/>
      <c r="F349" s="19" t="s">
        <v>2243</v>
      </c>
    </row>
    <row r="350">
      <c r="A350" s="10" t="s">
        <v>546</v>
      </c>
      <c r="B350" s="20"/>
      <c r="C350" s="19" t="s">
        <v>1338</v>
      </c>
      <c r="D350" s="19" t="s">
        <v>425</v>
      </c>
      <c r="E350" s="19"/>
      <c r="F350" s="19" t="s">
        <v>2243</v>
      </c>
    </row>
    <row r="351">
      <c r="A351" s="10" t="s">
        <v>669</v>
      </c>
      <c r="B351" s="20"/>
      <c r="C351" s="19" t="s">
        <v>1338</v>
      </c>
      <c r="D351" s="19" t="s">
        <v>425</v>
      </c>
      <c r="E351" s="19"/>
      <c r="F351" s="19" t="s">
        <v>2243</v>
      </c>
    </row>
    <row r="352">
      <c r="A352" s="10" t="s">
        <v>1386</v>
      </c>
      <c r="B352" s="20"/>
      <c r="C352" s="19" t="s">
        <v>1338</v>
      </c>
      <c r="D352" s="19" t="s">
        <v>425</v>
      </c>
      <c r="E352" s="19"/>
      <c r="F352" s="19" t="s">
        <v>2243</v>
      </c>
    </row>
    <row r="353">
      <c r="A353" s="10" t="s">
        <v>1338</v>
      </c>
      <c r="B353" s="20"/>
      <c r="C353" s="19" t="s">
        <v>1338</v>
      </c>
      <c r="D353" s="19" t="s">
        <v>425</v>
      </c>
      <c r="E353" s="19"/>
      <c r="F353" s="19" t="s">
        <v>2243</v>
      </c>
    </row>
    <row r="354">
      <c r="A354" s="10" t="s">
        <v>1413</v>
      </c>
      <c r="B354" s="20"/>
      <c r="C354" s="19" t="s">
        <v>1338</v>
      </c>
      <c r="D354" s="19" t="s">
        <v>425</v>
      </c>
      <c r="E354" s="20"/>
      <c r="F354" s="19" t="s">
        <v>2243</v>
      </c>
    </row>
    <row r="355">
      <c r="A355" s="10" t="s">
        <v>1042</v>
      </c>
      <c r="B355" s="20"/>
      <c r="C355" s="19" t="s">
        <v>2246</v>
      </c>
      <c r="D355" s="19" t="s">
        <v>425</v>
      </c>
      <c r="E355" s="19"/>
      <c r="F355" s="19" t="s">
        <v>2247</v>
      </c>
    </row>
    <row r="356">
      <c r="A356" s="10" t="s">
        <v>1040</v>
      </c>
      <c r="B356" s="20"/>
      <c r="C356" s="19" t="s">
        <v>2246</v>
      </c>
      <c r="D356" s="19" t="s">
        <v>425</v>
      </c>
      <c r="E356" s="19"/>
      <c r="F356" s="19" t="s">
        <v>2247</v>
      </c>
    </row>
    <row r="357">
      <c r="A357" s="10" t="s">
        <v>1039</v>
      </c>
      <c r="B357" s="20"/>
      <c r="C357" s="19" t="s">
        <v>2246</v>
      </c>
      <c r="D357" s="19" t="s">
        <v>425</v>
      </c>
      <c r="E357" s="19"/>
      <c r="F357" s="19" t="s">
        <v>2247</v>
      </c>
    </row>
    <row r="358">
      <c r="A358" s="10" t="s">
        <v>339</v>
      </c>
      <c r="B358" s="20"/>
      <c r="C358" s="19" t="s">
        <v>2246</v>
      </c>
      <c r="D358" s="19" t="s">
        <v>425</v>
      </c>
      <c r="E358" s="19"/>
      <c r="F358" s="19" t="s">
        <v>2247</v>
      </c>
    </row>
    <row r="359">
      <c r="A359" s="10" t="s">
        <v>1769</v>
      </c>
      <c r="B359" s="20"/>
      <c r="C359" s="19" t="s">
        <v>2246</v>
      </c>
      <c r="D359" s="19" t="s">
        <v>425</v>
      </c>
      <c r="E359" s="19"/>
      <c r="F359" s="19" t="s">
        <v>2247</v>
      </c>
    </row>
    <row r="360">
      <c r="A360" s="10" t="s">
        <v>1934</v>
      </c>
      <c r="B360" s="20"/>
      <c r="C360" s="19" t="s">
        <v>2246</v>
      </c>
      <c r="D360" s="19" t="s">
        <v>425</v>
      </c>
      <c r="E360" s="20"/>
      <c r="F360" s="19" t="s">
        <v>2247</v>
      </c>
    </row>
    <row r="361">
      <c r="A361" s="10" t="s">
        <v>1125</v>
      </c>
      <c r="B361" s="20"/>
      <c r="C361" s="19" t="s">
        <v>2246</v>
      </c>
      <c r="D361" s="19" t="s">
        <v>425</v>
      </c>
      <c r="E361" s="20"/>
      <c r="F361" s="19" t="s">
        <v>2247</v>
      </c>
    </row>
    <row r="362">
      <c r="A362" s="10" t="s">
        <v>937</v>
      </c>
      <c r="B362" s="20"/>
      <c r="C362" s="19" t="s">
        <v>595</v>
      </c>
      <c r="D362" s="19" t="s">
        <v>425</v>
      </c>
      <c r="E362" s="19"/>
      <c r="F362" s="19" t="s">
        <v>2243</v>
      </c>
    </row>
    <row r="363">
      <c r="A363" s="10" t="s">
        <v>379</v>
      </c>
      <c r="B363" s="20"/>
      <c r="C363" s="19" t="s">
        <v>595</v>
      </c>
      <c r="D363" s="19" t="s">
        <v>425</v>
      </c>
      <c r="E363" s="19"/>
      <c r="F363" s="19" t="s">
        <v>2243</v>
      </c>
    </row>
    <row r="364">
      <c r="A364" s="10" t="s">
        <v>781</v>
      </c>
      <c r="B364" s="20"/>
      <c r="C364" s="19" t="s">
        <v>595</v>
      </c>
      <c r="D364" s="19" t="s">
        <v>425</v>
      </c>
      <c r="E364" s="20"/>
      <c r="F364" s="19" t="s">
        <v>2243</v>
      </c>
    </row>
    <row r="365">
      <c r="A365" s="10" t="s">
        <v>631</v>
      </c>
      <c r="B365" s="20"/>
      <c r="C365" s="19" t="s">
        <v>773</v>
      </c>
      <c r="D365" s="19" t="s">
        <v>425</v>
      </c>
      <c r="E365" s="19"/>
      <c r="F365" s="19" t="s">
        <v>2243</v>
      </c>
    </row>
    <row r="366">
      <c r="A366" s="10" t="s">
        <v>1681</v>
      </c>
      <c r="B366" s="20"/>
      <c r="C366" s="19" t="s">
        <v>540</v>
      </c>
      <c r="D366" s="19" t="s">
        <v>425</v>
      </c>
      <c r="E366" s="19"/>
      <c r="F366" s="19" t="s">
        <v>2243</v>
      </c>
    </row>
    <row r="367">
      <c r="A367" s="10" t="s">
        <v>193</v>
      </c>
      <c r="B367" s="20"/>
      <c r="C367" s="19" t="s">
        <v>540</v>
      </c>
      <c r="D367" s="19" t="s">
        <v>425</v>
      </c>
      <c r="E367" s="19"/>
      <c r="F367" s="19" t="s">
        <v>2243</v>
      </c>
    </row>
    <row r="368">
      <c r="A368" s="10" t="s">
        <v>426</v>
      </c>
      <c r="B368" s="20"/>
      <c r="C368" s="19" t="s">
        <v>540</v>
      </c>
      <c r="D368" s="19" t="s">
        <v>425</v>
      </c>
      <c r="E368" s="19"/>
      <c r="F368" s="19" t="s">
        <v>2243</v>
      </c>
    </row>
    <row r="369">
      <c r="A369" s="10" t="s">
        <v>2176</v>
      </c>
      <c r="B369" s="20"/>
      <c r="C369" s="19" t="s">
        <v>540</v>
      </c>
      <c r="D369" s="19" t="s">
        <v>425</v>
      </c>
      <c r="E369" s="19"/>
      <c r="F369" s="19" t="s">
        <v>2243</v>
      </c>
    </row>
    <row r="370">
      <c r="A370" s="10" t="s">
        <v>540</v>
      </c>
      <c r="B370" s="20"/>
      <c r="C370" s="19" t="s">
        <v>540</v>
      </c>
      <c r="D370" s="19" t="s">
        <v>425</v>
      </c>
      <c r="E370" s="19"/>
      <c r="F370" s="19" t="s">
        <v>2243</v>
      </c>
    </row>
    <row r="371">
      <c r="A371" s="10" t="s">
        <v>1718</v>
      </c>
      <c r="B371" s="20"/>
      <c r="C371" s="19" t="s">
        <v>540</v>
      </c>
      <c r="D371" s="19" t="s">
        <v>425</v>
      </c>
      <c r="E371" s="19"/>
      <c r="F371" s="19" t="s">
        <v>2243</v>
      </c>
    </row>
    <row r="372">
      <c r="A372" s="10" t="s">
        <v>277</v>
      </c>
      <c r="B372" s="20"/>
      <c r="C372" s="19" t="s">
        <v>540</v>
      </c>
      <c r="D372" s="19" t="s">
        <v>425</v>
      </c>
      <c r="E372" s="20"/>
      <c r="F372" s="19" t="s">
        <v>2243</v>
      </c>
    </row>
    <row r="373">
      <c r="A373" s="10" t="s">
        <v>1267</v>
      </c>
      <c r="B373" s="20"/>
      <c r="C373" s="19" t="s">
        <v>540</v>
      </c>
      <c r="D373" s="19" t="s">
        <v>425</v>
      </c>
      <c r="E373" s="20"/>
      <c r="F373" s="19" t="s">
        <v>2243</v>
      </c>
    </row>
    <row r="374">
      <c r="A374" s="10" t="s">
        <v>620</v>
      </c>
      <c r="B374" s="20"/>
      <c r="C374" s="19" t="s">
        <v>540</v>
      </c>
      <c r="D374" s="19" t="s">
        <v>425</v>
      </c>
      <c r="E374" s="20"/>
      <c r="F374" s="19" t="s">
        <v>2243</v>
      </c>
    </row>
    <row r="375">
      <c r="A375" s="10" t="s">
        <v>703</v>
      </c>
      <c r="B375" s="20"/>
      <c r="C375" s="19" t="s">
        <v>540</v>
      </c>
      <c r="D375" s="19" t="s">
        <v>425</v>
      </c>
      <c r="E375" s="20"/>
      <c r="F375" s="19" t="s">
        <v>2243</v>
      </c>
    </row>
    <row r="376">
      <c r="A376" s="10" t="s">
        <v>914</v>
      </c>
      <c r="B376" s="19" t="s">
        <v>1100</v>
      </c>
      <c r="C376" s="19" t="s">
        <v>709</v>
      </c>
      <c r="D376" s="19" t="s">
        <v>425</v>
      </c>
      <c r="E376" s="19"/>
      <c r="F376" s="19" t="s">
        <v>2243</v>
      </c>
    </row>
    <row r="377">
      <c r="A377" s="10" t="s">
        <v>1997</v>
      </c>
      <c r="B377" s="20"/>
      <c r="C377" s="19" t="s">
        <v>2287</v>
      </c>
      <c r="D377" s="19" t="s">
        <v>425</v>
      </c>
      <c r="E377" s="20"/>
      <c r="F377" s="19" t="s">
        <v>2243</v>
      </c>
    </row>
    <row r="378">
      <c r="A378" s="10" t="s">
        <v>944</v>
      </c>
      <c r="B378" s="20"/>
      <c r="C378" s="19" t="s">
        <v>2287</v>
      </c>
      <c r="D378" s="19" t="s">
        <v>425</v>
      </c>
      <c r="E378" s="20"/>
      <c r="F378" s="19" t="s">
        <v>2247</v>
      </c>
    </row>
    <row r="379">
      <c r="A379" s="10" t="s">
        <v>425</v>
      </c>
      <c r="B379" s="20"/>
      <c r="C379" s="19" t="s">
        <v>425</v>
      </c>
      <c r="D379" s="19" t="s">
        <v>425</v>
      </c>
      <c r="E379" s="19"/>
      <c r="F379" s="19" t="s">
        <v>2243</v>
      </c>
    </row>
    <row r="380">
      <c r="A380" s="10" t="s">
        <v>915</v>
      </c>
      <c r="B380" s="20"/>
      <c r="C380" s="19" t="s">
        <v>425</v>
      </c>
      <c r="D380" s="19" t="s">
        <v>425</v>
      </c>
      <c r="E380" s="19"/>
      <c r="F380" s="19" t="s">
        <v>2243</v>
      </c>
    </row>
    <row r="381">
      <c r="A381" s="10" t="s">
        <v>1018</v>
      </c>
      <c r="B381" s="20"/>
      <c r="C381" s="19" t="s">
        <v>425</v>
      </c>
      <c r="D381" s="19" t="s">
        <v>425</v>
      </c>
      <c r="E381" s="19"/>
      <c r="F381" s="19" t="s">
        <v>2243</v>
      </c>
    </row>
    <row r="382">
      <c r="A382" s="10" t="s">
        <v>1640</v>
      </c>
      <c r="B382" s="20"/>
      <c r="C382" s="19" t="s">
        <v>425</v>
      </c>
      <c r="D382" s="19" t="s">
        <v>425</v>
      </c>
      <c r="E382" s="19"/>
      <c r="F382" s="19" t="s">
        <v>2243</v>
      </c>
    </row>
    <row r="383">
      <c r="A383" s="10" t="s">
        <v>87</v>
      </c>
      <c r="B383" s="20"/>
      <c r="C383" s="19" t="s">
        <v>425</v>
      </c>
      <c r="D383" s="19" t="s">
        <v>425</v>
      </c>
      <c r="E383" s="20"/>
      <c r="F383" s="19" t="s">
        <v>2243</v>
      </c>
    </row>
    <row r="384">
      <c r="A384" s="10" t="s">
        <v>1002</v>
      </c>
      <c r="B384" s="20"/>
      <c r="C384" s="19" t="s">
        <v>425</v>
      </c>
      <c r="D384" s="19" t="s">
        <v>425</v>
      </c>
      <c r="E384" s="20"/>
      <c r="F384" s="19" t="s">
        <v>2243</v>
      </c>
    </row>
    <row r="385">
      <c r="A385" s="10" t="s">
        <v>849</v>
      </c>
      <c r="B385" s="20"/>
      <c r="C385" s="19" t="s">
        <v>425</v>
      </c>
      <c r="D385" s="19" t="s">
        <v>425</v>
      </c>
      <c r="E385" s="20"/>
      <c r="F385" s="19" t="s">
        <v>2247</v>
      </c>
    </row>
    <row r="386">
      <c r="A386" s="10" t="s">
        <v>957</v>
      </c>
      <c r="B386" s="20"/>
      <c r="C386" s="19" t="s">
        <v>425</v>
      </c>
      <c r="D386" s="19" t="s">
        <v>425</v>
      </c>
      <c r="E386" s="20"/>
      <c r="F386" s="19" t="s">
        <v>2247</v>
      </c>
    </row>
    <row r="387">
      <c r="A387" s="10" t="s">
        <v>32</v>
      </c>
      <c r="B387" s="20"/>
      <c r="C387" s="19" t="s">
        <v>68</v>
      </c>
      <c r="D387" s="19" t="s">
        <v>425</v>
      </c>
      <c r="E387" s="19"/>
      <c r="F387" s="19" t="s">
        <v>2243</v>
      </c>
    </row>
    <row r="388">
      <c r="A388" s="10" t="s">
        <v>1137</v>
      </c>
      <c r="B388" s="20"/>
      <c r="C388" s="19" t="s">
        <v>68</v>
      </c>
      <c r="D388" s="19" t="s">
        <v>425</v>
      </c>
      <c r="E388" s="19"/>
      <c r="F388" s="19" t="s">
        <v>2243</v>
      </c>
    </row>
    <row r="389">
      <c r="A389" s="10" t="s">
        <v>68</v>
      </c>
      <c r="B389" s="20"/>
      <c r="C389" s="19" t="s">
        <v>68</v>
      </c>
      <c r="D389" s="19" t="s">
        <v>425</v>
      </c>
      <c r="E389" s="19"/>
      <c r="F389" s="19" t="s">
        <v>2243</v>
      </c>
    </row>
    <row r="390">
      <c r="A390" s="10" t="s">
        <v>68</v>
      </c>
      <c r="B390" s="20"/>
      <c r="C390" s="19" t="s">
        <v>68</v>
      </c>
      <c r="D390" s="19" t="s">
        <v>425</v>
      </c>
      <c r="E390" s="19"/>
      <c r="F390" s="19" t="s">
        <v>2243</v>
      </c>
    </row>
    <row r="391">
      <c r="A391" s="10" t="s">
        <v>1400</v>
      </c>
      <c r="B391" s="20"/>
      <c r="C391" s="19" t="s">
        <v>68</v>
      </c>
      <c r="D391" s="19" t="s">
        <v>425</v>
      </c>
      <c r="E391" s="19"/>
      <c r="F391" s="19" t="s">
        <v>2243</v>
      </c>
    </row>
    <row r="392">
      <c r="A392" s="10" t="s">
        <v>1004</v>
      </c>
      <c r="B392" s="20"/>
      <c r="C392" s="19" t="s">
        <v>68</v>
      </c>
      <c r="D392" s="19" t="s">
        <v>425</v>
      </c>
      <c r="E392" s="19"/>
      <c r="F392" s="19" t="s">
        <v>2243</v>
      </c>
    </row>
    <row r="393">
      <c r="A393" s="10" t="s">
        <v>192</v>
      </c>
      <c r="B393" s="20"/>
      <c r="C393" s="19" t="s">
        <v>68</v>
      </c>
      <c r="D393" s="19" t="s">
        <v>425</v>
      </c>
      <c r="E393" s="19"/>
      <c r="F393" s="19" t="s">
        <v>2243</v>
      </c>
    </row>
    <row r="394">
      <c r="A394" s="10" t="s">
        <v>1208</v>
      </c>
      <c r="B394" s="20"/>
      <c r="C394" s="19" t="s">
        <v>68</v>
      </c>
      <c r="D394" s="19" t="s">
        <v>425</v>
      </c>
      <c r="E394" s="19"/>
      <c r="F394" s="19" t="s">
        <v>2243</v>
      </c>
    </row>
    <row r="395">
      <c r="A395" s="10" t="s">
        <v>370</v>
      </c>
      <c r="B395" s="20"/>
      <c r="C395" s="19" t="s">
        <v>68</v>
      </c>
      <c r="D395" s="19" t="s">
        <v>425</v>
      </c>
      <c r="E395" s="20"/>
      <c r="F395" s="19" t="s">
        <v>2243</v>
      </c>
    </row>
    <row r="396">
      <c r="A396" s="10" t="s">
        <v>1245</v>
      </c>
      <c r="B396" s="20"/>
      <c r="C396" s="19" t="s">
        <v>68</v>
      </c>
      <c r="D396" s="19" t="s">
        <v>425</v>
      </c>
      <c r="E396" s="20"/>
      <c r="F396" s="19" t="s">
        <v>2243</v>
      </c>
    </row>
    <row r="397">
      <c r="A397" s="10" t="s">
        <v>1142</v>
      </c>
      <c r="B397" s="20"/>
      <c r="C397" s="19" t="s">
        <v>68</v>
      </c>
      <c r="D397" s="19" t="s">
        <v>425</v>
      </c>
      <c r="E397" s="20"/>
      <c r="F397" s="19" t="s">
        <v>2243</v>
      </c>
    </row>
    <row r="398">
      <c r="A398" s="10" t="s">
        <v>1248</v>
      </c>
      <c r="B398" s="20"/>
      <c r="C398" s="19" t="s">
        <v>1400</v>
      </c>
      <c r="D398" s="19" t="s">
        <v>425</v>
      </c>
      <c r="E398" s="19"/>
      <c r="F398" s="19" t="s">
        <v>2243</v>
      </c>
    </row>
    <row r="399">
      <c r="A399" s="10" t="s">
        <v>68</v>
      </c>
      <c r="B399" s="20"/>
      <c r="C399" s="19" t="s">
        <v>1400</v>
      </c>
      <c r="D399" s="19" t="s">
        <v>425</v>
      </c>
      <c r="E399" s="19"/>
      <c r="F399" s="19" t="s">
        <v>2243</v>
      </c>
    </row>
    <row r="400">
      <c r="A400" s="10" t="s">
        <v>163</v>
      </c>
      <c r="B400" s="20"/>
      <c r="C400" s="19" t="s">
        <v>163</v>
      </c>
      <c r="D400" s="19" t="s">
        <v>84</v>
      </c>
      <c r="E400" s="19"/>
      <c r="F400" s="19" t="s">
        <v>2243</v>
      </c>
    </row>
    <row r="401">
      <c r="A401" s="10" t="s">
        <v>989</v>
      </c>
      <c r="B401" s="20"/>
      <c r="C401" s="19" t="s">
        <v>163</v>
      </c>
      <c r="D401" s="19" t="s">
        <v>84</v>
      </c>
      <c r="E401" s="19"/>
      <c r="F401" s="19" t="s">
        <v>2243</v>
      </c>
    </row>
    <row r="402">
      <c r="A402" s="10" t="s">
        <v>919</v>
      </c>
      <c r="B402" s="20"/>
      <c r="C402" s="19" t="s">
        <v>2288</v>
      </c>
      <c r="D402" s="19" t="s">
        <v>84</v>
      </c>
      <c r="E402" s="19"/>
      <c r="F402" s="19" t="s">
        <v>2243</v>
      </c>
    </row>
    <row r="403">
      <c r="A403" s="10" t="s">
        <v>84</v>
      </c>
      <c r="B403" s="20"/>
      <c r="C403" s="19" t="s">
        <v>2288</v>
      </c>
      <c r="D403" s="19" t="s">
        <v>84</v>
      </c>
      <c r="E403" s="19"/>
      <c r="F403" s="19" t="s">
        <v>2243</v>
      </c>
    </row>
    <row r="404">
      <c r="A404" s="10" t="s">
        <v>415</v>
      </c>
      <c r="B404" s="20"/>
      <c r="C404" s="19" t="s">
        <v>2288</v>
      </c>
      <c r="D404" s="19" t="s">
        <v>84</v>
      </c>
      <c r="E404" s="19"/>
      <c r="F404" s="19" t="s">
        <v>2243</v>
      </c>
    </row>
    <row r="405">
      <c r="A405" s="10" t="s">
        <v>928</v>
      </c>
      <c r="B405" s="20"/>
      <c r="C405" s="19" t="s">
        <v>2288</v>
      </c>
      <c r="D405" s="19" t="s">
        <v>84</v>
      </c>
      <c r="E405" s="19"/>
      <c r="F405" s="19" t="s">
        <v>2243</v>
      </c>
    </row>
    <row r="406">
      <c r="A406" s="10" t="s">
        <v>164</v>
      </c>
      <c r="B406" s="20"/>
      <c r="C406" s="19" t="s">
        <v>2289</v>
      </c>
      <c r="D406" s="19" t="s">
        <v>84</v>
      </c>
      <c r="E406" s="19"/>
      <c r="F406" s="19" t="s">
        <v>2243</v>
      </c>
    </row>
    <row r="407">
      <c r="A407" s="10" t="s">
        <v>869</v>
      </c>
      <c r="B407" s="20"/>
      <c r="C407" s="19" t="s">
        <v>2289</v>
      </c>
      <c r="D407" s="19" t="s">
        <v>84</v>
      </c>
      <c r="E407" s="19"/>
      <c r="F407" s="19" t="s">
        <v>2243</v>
      </c>
    </row>
    <row r="408">
      <c r="A408" s="10" t="s">
        <v>871</v>
      </c>
      <c r="B408" s="20"/>
      <c r="C408" s="19" t="s">
        <v>2289</v>
      </c>
      <c r="D408" s="19" t="s">
        <v>84</v>
      </c>
      <c r="E408" s="19"/>
      <c r="F408" s="19" t="s">
        <v>2243</v>
      </c>
    </row>
    <row r="409">
      <c r="A409" s="10" t="s">
        <v>1134</v>
      </c>
      <c r="B409" s="20"/>
      <c r="C409" s="19" t="s">
        <v>514</v>
      </c>
      <c r="D409" s="19" t="s">
        <v>2290</v>
      </c>
      <c r="E409" s="19"/>
      <c r="F409" s="19" t="s">
        <v>2247</v>
      </c>
    </row>
    <row r="410">
      <c r="A410" s="10" t="s">
        <v>392</v>
      </c>
      <c r="B410" s="20"/>
      <c r="C410" s="19" t="s">
        <v>514</v>
      </c>
      <c r="D410" s="19" t="s">
        <v>2290</v>
      </c>
      <c r="E410" s="19"/>
      <c r="F410" s="19" t="s">
        <v>2247</v>
      </c>
    </row>
    <row r="411">
      <c r="A411" s="10" t="s">
        <v>421</v>
      </c>
      <c r="B411" s="20"/>
      <c r="C411" s="19" t="s">
        <v>1122</v>
      </c>
      <c r="D411" s="19" t="s">
        <v>2290</v>
      </c>
      <c r="E411" s="19"/>
      <c r="F411" s="19" t="s">
        <v>2247</v>
      </c>
    </row>
    <row r="412">
      <c r="A412" s="10" t="s">
        <v>489</v>
      </c>
      <c r="B412" s="20"/>
      <c r="C412" s="19" t="s">
        <v>1122</v>
      </c>
      <c r="D412" s="19" t="s">
        <v>2290</v>
      </c>
      <c r="E412" s="19"/>
      <c r="F412" s="19" t="s">
        <v>2247</v>
      </c>
    </row>
    <row r="413">
      <c r="A413" s="10" t="s">
        <v>1038</v>
      </c>
      <c r="B413" s="20"/>
      <c r="C413" s="19" t="s">
        <v>1122</v>
      </c>
      <c r="D413" s="19" t="s">
        <v>2290</v>
      </c>
      <c r="E413" s="19"/>
      <c r="F413" s="19" t="s">
        <v>2247</v>
      </c>
    </row>
    <row r="414">
      <c r="A414" s="10" t="s">
        <v>778</v>
      </c>
      <c r="B414" s="20"/>
      <c r="C414" s="19" t="s">
        <v>1122</v>
      </c>
      <c r="D414" s="19" t="s">
        <v>2290</v>
      </c>
      <c r="E414" s="19"/>
      <c r="F414" s="19" t="s">
        <v>2247</v>
      </c>
    </row>
    <row r="415">
      <c r="A415" s="10" t="s">
        <v>960</v>
      </c>
      <c r="B415" s="20"/>
      <c r="C415" s="19" t="s">
        <v>1122</v>
      </c>
      <c r="D415" s="19" t="s">
        <v>2290</v>
      </c>
      <c r="E415" s="19"/>
      <c r="F415" s="19" t="s">
        <v>2247</v>
      </c>
    </row>
    <row r="416">
      <c r="A416" s="10" t="s">
        <v>274</v>
      </c>
      <c r="B416" s="20"/>
      <c r="C416" s="19" t="s">
        <v>1122</v>
      </c>
      <c r="D416" s="19" t="s">
        <v>2290</v>
      </c>
      <c r="E416" s="19"/>
      <c r="F416" s="19" t="s">
        <v>2247</v>
      </c>
    </row>
    <row r="417">
      <c r="A417" s="10" t="s">
        <v>1119</v>
      </c>
      <c r="B417" s="20"/>
      <c r="C417" s="19" t="s">
        <v>1122</v>
      </c>
      <c r="D417" s="19" t="s">
        <v>2290</v>
      </c>
      <c r="E417" s="19"/>
      <c r="F417" s="19" t="s">
        <v>2247</v>
      </c>
    </row>
    <row r="418">
      <c r="A418" s="10" t="s">
        <v>862</v>
      </c>
      <c r="B418" s="20"/>
      <c r="C418" s="19" t="s">
        <v>1122</v>
      </c>
      <c r="D418" s="19" t="s">
        <v>2290</v>
      </c>
      <c r="E418" s="19"/>
      <c r="F418" s="19" t="s">
        <v>2247</v>
      </c>
    </row>
    <row r="419">
      <c r="A419" s="10" t="s">
        <v>1104</v>
      </c>
      <c r="B419" s="20"/>
      <c r="C419" s="19" t="s">
        <v>1122</v>
      </c>
      <c r="D419" s="19" t="s">
        <v>2290</v>
      </c>
      <c r="E419" s="20"/>
      <c r="F419" s="19" t="s">
        <v>2247</v>
      </c>
    </row>
    <row r="420">
      <c r="A420" s="10" t="s">
        <v>154</v>
      </c>
      <c r="B420" s="20"/>
      <c r="C420" s="19" t="s">
        <v>1122</v>
      </c>
      <c r="D420" s="19" t="s">
        <v>2290</v>
      </c>
      <c r="E420" s="20"/>
      <c r="F420" s="19" t="s">
        <v>2247</v>
      </c>
    </row>
    <row r="421">
      <c r="A421" s="10" t="s">
        <v>1787</v>
      </c>
      <c r="B421" s="20"/>
      <c r="C421" s="19" t="s">
        <v>1122</v>
      </c>
      <c r="D421" s="19" t="s">
        <v>2290</v>
      </c>
      <c r="E421" s="20"/>
      <c r="F421" s="19" t="s">
        <v>2247</v>
      </c>
    </row>
    <row r="422">
      <c r="A422" s="10" t="s">
        <v>2033</v>
      </c>
      <c r="B422" s="20"/>
      <c r="C422" s="19" t="s">
        <v>1122</v>
      </c>
      <c r="D422" s="19" t="s">
        <v>2290</v>
      </c>
      <c r="E422" s="20"/>
      <c r="F422" s="19" t="s">
        <v>2247</v>
      </c>
    </row>
    <row r="423">
      <c r="A423" s="10" t="s">
        <v>1774</v>
      </c>
      <c r="B423" s="25" t="s">
        <v>2291</v>
      </c>
      <c r="C423" s="26" t="s">
        <v>133</v>
      </c>
      <c r="D423" s="24" t="s">
        <v>2292</v>
      </c>
      <c r="E423" s="19"/>
      <c r="F423" s="19" t="s">
        <v>2243</v>
      </c>
    </row>
    <row r="424">
      <c r="A424" s="10" t="s">
        <v>1719</v>
      </c>
      <c r="B424" s="23" t="s">
        <v>2291</v>
      </c>
      <c r="C424" s="27" t="s">
        <v>133</v>
      </c>
      <c r="D424" s="22" t="s">
        <v>2292</v>
      </c>
      <c r="E424" s="19"/>
      <c r="F424" s="19" t="s">
        <v>2243</v>
      </c>
    </row>
    <row r="425">
      <c r="A425" s="10" t="s">
        <v>1102</v>
      </c>
      <c r="B425" s="25" t="s">
        <v>2245</v>
      </c>
      <c r="C425" s="26" t="s">
        <v>133</v>
      </c>
      <c r="D425" s="24" t="s">
        <v>2292</v>
      </c>
      <c r="E425" s="19"/>
      <c r="F425" s="19" t="s">
        <v>2243</v>
      </c>
    </row>
    <row r="426">
      <c r="A426" s="10" t="s">
        <v>1503</v>
      </c>
      <c r="B426" s="23" t="s">
        <v>2245</v>
      </c>
      <c r="C426" s="27" t="s">
        <v>133</v>
      </c>
      <c r="D426" s="22" t="s">
        <v>2292</v>
      </c>
      <c r="E426" s="19"/>
      <c r="F426" s="19" t="s">
        <v>2243</v>
      </c>
    </row>
    <row r="427">
      <c r="A427" s="10" t="s">
        <v>993</v>
      </c>
      <c r="B427" s="20"/>
      <c r="C427" s="19" t="s">
        <v>2255</v>
      </c>
      <c r="D427" s="19" t="s">
        <v>2293</v>
      </c>
      <c r="E427" s="19"/>
      <c r="F427" s="19" t="s">
        <v>2243</v>
      </c>
    </row>
    <row r="428">
      <c r="A428" s="10" t="s">
        <v>2120</v>
      </c>
      <c r="B428" s="20"/>
      <c r="C428" s="19" t="s">
        <v>2255</v>
      </c>
      <c r="D428" s="19" t="s">
        <v>2293</v>
      </c>
      <c r="E428" s="19"/>
      <c r="F428" s="19" t="s">
        <v>2243</v>
      </c>
    </row>
    <row r="429">
      <c r="A429" s="10" t="s">
        <v>936</v>
      </c>
      <c r="B429" s="20"/>
      <c r="C429" s="19" t="s">
        <v>2255</v>
      </c>
      <c r="D429" s="19" t="s">
        <v>2293</v>
      </c>
      <c r="E429" s="20"/>
      <c r="F429" s="19" t="s">
        <v>2243</v>
      </c>
    </row>
    <row r="430">
      <c r="A430" s="10" t="s">
        <v>1164</v>
      </c>
      <c r="B430" s="20"/>
      <c r="C430" s="19" t="s">
        <v>2255</v>
      </c>
      <c r="D430" s="19" t="s">
        <v>2293</v>
      </c>
      <c r="E430" s="20"/>
      <c r="F430" s="19" t="s">
        <v>2243</v>
      </c>
    </row>
    <row r="431">
      <c r="A431" s="10" t="s">
        <v>1354</v>
      </c>
      <c r="B431" s="20"/>
      <c r="C431" s="19" t="s">
        <v>2255</v>
      </c>
      <c r="D431" s="19" t="s">
        <v>2293</v>
      </c>
      <c r="E431" s="20"/>
      <c r="F431" s="19" t="s">
        <v>2243</v>
      </c>
    </row>
    <row r="432">
      <c r="A432" s="10" t="s">
        <v>133</v>
      </c>
      <c r="B432" s="20"/>
      <c r="C432" s="19" t="s">
        <v>133</v>
      </c>
      <c r="D432" s="19" t="s">
        <v>2293</v>
      </c>
      <c r="E432" s="19"/>
      <c r="F432" s="19" t="s">
        <v>2243</v>
      </c>
    </row>
    <row r="433">
      <c r="A433" s="10" t="s">
        <v>455</v>
      </c>
      <c r="B433" s="20"/>
      <c r="C433" s="19" t="s">
        <v>133</v>
      </c>
      <c r="D433" s="19" t="s">
        <v>2293</v>
      </c>
      <c r="E433" s="19"/>
      <c r="F433" s="19" t="s">
        <v>2243</v>
      </c>
    </row>
    <row r="434">
      <c r="A434" s="10" t="s">
        <v>467</v>
      </c>
      <c r="B434" s="20"/>
      <c r="C434" s="19" t="s">
        <v>133</v>
      </c>
      <c r="D434" s="19" t="s">
        <v>2293</v>
      </c>
      <c r="E434" s="19"/>
      <c r="F434" s="19" t="s">
        <v>2243</v>
      </c>
    </row>
    <row r="435">
      <c r="A435" s="10" t="s">
        <v>466</v>
      </c>
      <c r="B435" s="20"/>
      <c r="C435" s="19" t="s">
        <v>133</v>
      </c>
      <c r="D435" s="19" t="s">
        <v>2293</v>
      </c>
      <c r="E435" s="19"/>
      <c r="F435" s="19" t="s">
        <v>2243</v>
      </c>
    </row>
    <row r="436">
      <c r="A436" s="10" t="s">
        <v>78</v>
      </c>
      <c r="B436" s="20"/>
      <c r="C436" s="19" t="s">
        <v>133</v>
      </c>
      <c r="D436" s="19" t="s">
        <v>2293</v>
      </c>
      <c r="E436" s="19"/>
      <c r="F436" s="19" t="s">
        <v>2243</v>
      </c>
    </row>
    <row r="437">
      <c r="A437" s="10" t="s">
        <v>236</v>
      </c>
      <c r="B437" s="20"/>
      <c r="C437" s="19" t="s">
        <v>2267</v>
      </c>
      <c r="D437" s="19" t="s">
        <v>2293</v>
      </c>
      <c r="E437" s="19"/>
      <c r="F437" s="19" t="s">
        <v>2243</v>
      </c>
    </row>
    <row r="438">
      <c r="A438" s="10" t="s">
        <v>202</v>
      </c>
      <c r="B438" s="20"/>
      <c r="C438" s="19" t="s">
        <v>2267</v>
      </c>
      <c r="D438" s="19" t="s">
        <v>2293</v>
      </c>
      <c r="E438" s="19"/>
      <c r="F438" s="19" t="s">
        <v>2243</v>
      </c>
    </row>
    <row r="439">
      <c r="A439" s="10" t="s">
        <v>942</v>
      </c>
      <c r="B439" s="20"/>
      <c r="C439" s="19" t="s">
        <v>2267</v>
      </c>
      <c r="D439" s="19" t="s">
        <v>2293</v>
      </c>
      <c r="E439" s="19"/>
      <c r="F439" s="19" t="s">
        <v>2243</v>
      </c>
    </row>
    <row r="440">
      <c r="A440" s="10" t="s">
        <v>335</v>
      </c>
      <c r="B440" s="20"/>
      <c r="C440" s="19" t="s">
        <v>2267</v>
      </c>
      <c r="D440" s="19" t="s">
        <v>2293</v>
      </c>
      <c r="E440" s="19"/>
      <c r="F440" s="19" t="s">
        <v>2243</v>
      </c>
    </row>
    <row r="441">
      <c r="A441" s="10" t="s">
        <v>1117</v>
      </c>
      <c r="B441" s="20"/>
      <c r="C441" s="19" t="s">
        <v>2267</v>
      </c>
      <c r="D441" s="19" t="s">
        <v>2293</v>
      </c>
      <c r="E441" s="20"/>
      <c r="F441" s="19" t="s">
        <v>2243</v>
      </c>
    </row>
    <row r="442">
      <c r="A442" s="10" t="s">
        <v>1217</v>
      </c>
      <c r="B442" s="20"/>
      <c r="C442" s="19" t="s">
        <v>2260</v>
      </c>
      <c r="D442" s="19" t="s">
        <v>2293</v>
      </c>
      <c r="E442" s="19"/>
      <c r="F442" s="19" t="s">
        <v>2243</v>
      </c>
    </row>
    <row r="443">
      <c r="A443" s="10" t="s">
        <v>141</v>
      </c>
      <c r="B443" s="20"/>
      <c r="C443" s="19" t="s">
        <v>2260</v>
      </c>
      <c r="D443" s="19" t="s">
        <v>2293</v>
      </c>
      <c r="E443" s="19"/>
      <c r="F443" s="19" t="s">
        <v>2243</v>
      </c>
    </row>
    <row r="444">
      <c r="A444" s="10" t="s">
        <v>1086</v>
      </c>
      <c r="B444" s="20"/>
      <c r="C444" s="19" t="s">
        <v>2260</v>
      </c>
      <c r="D444" s="19" t="s">
        <v>2293</v>
      </c>
      <c r="E444" s="19"/>
      <c r="F444" s="19" t="s">
        <v>2243</v>
      </c>
    </row>
    <row r="445">
      <c r="A445" s="10" t="s">
        <v>1069</v>
      </c>
      <c r="B445" s="20"/>
      <c r="C445" s="19" t="s">
        <v>2260</v>
      </c>
      <c r="D445" s="19" t="s">
        <v>2293</v>
      </c>
      <c r="E445" s="19"/>
      <c r="F445" s="19" t="s">
        <v>2243</v>
      </c>
    </row>
    <row r="446">
      <c r="A446" s="10" t="s">
        <v>2205</v>
      </c>
      <c r="B446" s="20"/>
      <c r="C446" s="19" t="s">
        <v>2260</v>
      </c>
      <c r="D446" s="19" t="s">
        <v>2293</v>
      </c>
      <c r="E446" s="19"/>
      <c r="F446" s="19" t="s">
        <v>2243</v>
      </c>
    </row>
    <row r="447">
      <c r="A447" s="10" t="s">
        <v>951</v>
      </c>
      <c r="B447" s="20"/>
      <c r="C447" s="19" t="s">
        <v>2260</v>
      </c>
      <c r="D447" s="19" t="s">
        <v>2293</v>
      </c>
      <c r="E447" s="19"/>
      <c r="F447" s="19" t="s">
        <v>2243</v>
      </c>
    </row>
    <row r="448">
      <c r="A448" s="10" t="s">
        <v>2151</v>
      </c>
      <c r="B448" s="20"/>
      <c r="C448" s="19" t="s">
        <v>2260</v>
      </c>
      <c r="D448" s="19" t="s">
        <v>2293</v>
      </c>
      <c r="E448" s="19"/>
      <c r="F448" s="19" t="s">
        <v>2243</v>
      </c>
    </row>
    <row r="449">
      <c r="A449" s="10" t="s">
        <v>659</v>
      </c>
      <c r="B449" s="20"/>
      <c r="C449" s="19" t="s">
        <v>2260</v>
      </c>
      <c r="D449" s="19" t="s">
        <v>2293</v>
      </c>
      <c r="E449" s="19"/>
      <c r="F449" s="19" t="s">
        <v>2243</v>
      </c>
    </row>
    <row r="450">
      <c r="A450" s="10" t="s">
        <v>1138</v>
      </c>
      <c r="B450" s="20"/>
      <c r="C450" s="19" t="s">
        <v>2260</v>
      </c>
      <c r="D450" s="19" t="s">
        <v>2293</v>
      </c>
      <c r="E450" s="20"/>
      <c r="F450" s="19" t="s">
        <v>2243</v>
      </c>
    </row>
    <row r="451">
      <c r="A451" s="10" t="s">
        <v>1259</v>
      </c>
      <c r="B451" s="20"/>
      <c r="C451" s="19" t="s">
        <v>549</v>
      </c>
      <c r="D451" s="19" t="s">
        <v>2293</v>
      </c>
      <c r="E451" s="19"/>
      <c r="F451" s="19" t="s">
        <v>2243</v>
      </c>
    </row>
    <row r="452">
      <c r="A452" s="10" t="s">
        <v>549</v>
      </c>
      <c r="B452" s="20"/>
      <c r="C452" s="19" t="s">
        <v>549</v>
      </c>
      <c r="D452" s="19" t="s">
        <v>2293</v>
      </c>
      <c r="E452" s="19"/>
      <c r="F452" s="19" t="s">
        <v>2243</v>
      </c>
    </row>
    <row r="453">
      <c r="A453" s="10" t="s">
        <v>1020</v>
      </c>
      <c r="B453" s="19" t="s">
        <v>2294</v>
      </c>
      <c r="C453" s="19" t="s">
        <v>2295</v>
      </c>
      <c r="D453" s="19" t="s">
        <v>1080</v>
      </c>
      <c r="E453" s="19"/>
      <c r="F453" s="19" t="s">
        <v>2243</v>
      </c>
    </row>
    <row r="454">
      <c r="A454" s="10" t="s">
        <v>929</v>
      </c>
      <c r="B454" s="19" t="s">
        <v>2294</v>
      </c>
      <c r="C454" s="19" t="s">
        <v>2295</v>
      </c>
      <c r="D454" s="19" t="s">
        <v>1080</v>
      </c>
      <c r="E454" s="20"/>
      <c r="F454" s="19" t="s">
        <v>2243</v>
      </c>
    </row>
    <row r="455">
      <c r="A455" s="10" t="s">
        <v>199</v>
      </c>
      <c r="B455" s="20"/>
      <c r="C455" s="19" t="s">
        <v>2296</v>
      </c>
      <c r="D455" s="19" t="s">
        <v>1080</v>
      </c>
      <c r="E455" s="19"/>
      <c r="F455" s="19" t="s">
        <v>2243</v>
      </c>
    </row>
    <row r="456">
      <c r="A456" s="10" t="s">
        <v>1052</v>
      </c>
      <c r="B456" s="20"/>
      <c r="C456" s="19" t="s">
        <v>2296</v>
      </c>
      <c r="D456" s="19" t="s">
        <v>1080</v>
      </c>
      <c r="E456" s="19"/>
      <c r="F456" s="19" t="s">
        <v>2243</v>
      </c>
    </row>
    <row r="457">
      <c r="A457" s="10" t="s">
        <v>1348</v>
      </c>
      <c r="B457" s="20"/>
      <c r="C457" s="19" t="s">
        <v>2296</v>
      </c>
      <c r="D457" s="19" t="s">
        <v>1080</v>
      </c>
      <c r="E457" s="19"/>
      <c r="F457" s="19" t="s">
        <v>2243</v>
      </c>
    </row>
    <row r="458">
      <c r="A458" s="10" t="s">
        <v>1504</v>
      </c>
      <c r="B458" s="20"/>
      <c r="C458" s="19" t="s">
        <v>2296</v>
      </c>
      <c r="D458" s="19" t="s">
        <v>1080</v>
      </c>
      <c r="E458" s="19"/>
      <c r="F458" s="19" t="s">
        <v>2243</v>
      </c>
    </row>
    <row r="459">
      <c r="A459" s="10" t="s">
        <v>1272</v>
      </c>
      <c r="B459" s="20"/>
      <c r="C459" s="19" t="s">
        <v>2296</v>
      </c>
      <c r="D459" s="19" t="s">
        <v>1080</v>
      </c>
      <c r="E459" s="19"/>
      <c r="F459" s="19" t="s">
        <v>2243</v>
      </c>
    </row>
    <row r="460">
      <c r="A460" s="10" t="s">
        <v>296</v>
      </c>
      <c r="B460" s="20"/>
      <c r="C460" s="19" t="s">
        <v>2296</v>
      </c>
      <c r="D460" s="19" t="s">
        <v>1080</v>
      </c>
      <c r="E460" s="19"/>
      <c r="F460" s="19" t="s">
        <v>2243</v>
      </c>
    </row>
    <row r="461">
      <c r="A461" s="10" t="s">
        <v>298</v>
      </c>
      <c r="B461" s="20"/>
      <c r="C461" s="19" t="s">
        <v>2296</v>
      </c>
      <c r="D461" s="19" t="s">
        <v>1080</v>
      </c>
      <c r="E461" s="19"/>
      <c r="F461" s="19" t="s">
        <v>2243</v>
      </c>
    </row>
    <row r="462">
      <c r="A462" s="10" t="s">
        <v>1077</v>
      </c>
      <c r="B462" s="20"/>
      <c r="C462" s="19" t="s">
        <v>2296</v>
      </c>
      <c r="D462" s="19" t="s">
        <v>1080</v>
      </c>
      <c r="E462" s="20"/>
      <c r="F462" s="19" t="s">
        <v>2243</v>
      </c>
    </row>
    <row r="463">
      <c r="A463" s="10" t="s">
        <v>1150</v>
      </c>
      <c r="B463" s="20"/>
      <c r="C463" s="19" t="s">
        <v>2296</v>
      </c>
      <c r="D463" s="19" t="s">
        <v>1080</v>
      </c>
      <c r="E463" s="20"/>
      <c r="F463" s="19" t="s">
        <v>2243</v>
      </c>
    </row>
    <row r="464">
      <c r="A464" s="10" t="s">
        <v>1005</v>
      </c>
      <c r="B464" s="20"/>
      <c r="C464" s="19" t="s">
        <v>2296</v>
      </c>
      <c r="D464" s="19" t="s">
        <v>1080</v>
      </c>
      <c r="E464" s="20"/>
      <c r="F464" s="19" t="s">
        <v>2243</v>
      </c>
    </row>
    <row r="465">
      <c r="A465" s="10" t="s">
        <v>932</v>
      </c>
      <c r="B465" s="20"/>
      <c r="C465" s="19" t="s">
        <v>2296</v>
      </c>
      <c r="D465" s="19" t="s">
        <v>1080</v>
      </c>
      <c r="E465" s="20"/>
      <c r="F465" s="19" t="s">
        <v>2243</v>
      </c>
    </row>
    <row r="466">
      <c r="A466" s="10" t="s">
        <v>1080</v>
      </c>
      <c r="B466" s="20"/>
      <c r="C466" s="19" t="s">
        <v>2296</v>
      </c>
      <c r="D466" s="19" t="s">
        <v>1080</v>
      </c>
      <c r="E466" s="20"/>
      <c r="F466" s="19" t="s">
        <v>2243</v>
      </c>
    </row>
    <row r="467">
      <c r="A467" s="10" t="s">
        <v>314</v>
      </c>
      <c r="B467" s="19"/>
      <c r="C467" s="19" t="s">
        <v>2297</v>
      </c>
      <c r="D467" s="19" t="s">
        <v>1080</v>
      </c>
      <c r="E467" s="19"/>
      <c r="F467" s="19" t="s">
        <v>2243</v>
      </c>
    </row>
    <row r="468">
      <c r="A468" s="10" t="s">
        <v>1815</v>
      </c>
      <c r="B468" s="19" t="s">
        <v>2274</v>
      </c>
      <c r="C468" s="19" t="s">
        <v>310</v>
      </c>
      <c r="D468" s="19" t="s">
        <v>1080</v>
      </c>
      <c r="E468" s="19"/>
      <c r="F468" s="19" t="s">
        <v>2243</v>
      </c>
    </row>
    <row r="469">
      <c r="A469" s="10" t="s">
        <v>309</v>
      </c>
      <c r="B469" s="20"/>
      <c r="C469" s="19" t="s">
        <v>310</v>
      </c>
      <c r="D469" s="19" t="s">
        <v>1080</v>
      </c>
      <c r="E469" s="19"/>
      <c r="F469" s="19" t="s">
        <v>2243</v>
      </c>
    </row>
    <row r="470">
      <c r="A470" s="10" t="s">
        <v>310</v>
      </c>
      <c r="B470" s="20"/>
      <c r="C470" s="19" t="s">
        <v>310</v>
      </c>
      <c r="D470" s="19" t="s">
        <v>1080</v>
      </c>
      <c r="E470" s="19"/>
      <c r="F470" s="19" t="s">
        <v>2243</v>
      </c>
    </row>
    <row r="471">
      <c r="A471" s="10" t="s">
        <v>547</v>
      </c>
      <c r="B471" s="19" t="s">
        <v>2298</v>
      </c>
      <c r="C471" s="19" t="s">
        <v>310</v>
      </c>
      <c r="D471" s="19" t="s">
        <v>1080</v>
      </c>
      <c r="E471" s="19"/>
      <c r="F471" s="19" t="s">
        <v>2243</v>
      </c>
    </row>
    <row r="472">
      <c r="A472" s="10" t="s">
        <v>175</v>
      </c>
      <c r="B472" s="19" t="s">
        <v>2298</v>
      </c>
      <c r="C472" s="19" t="s">
        <v>310</v>
      </c>
      <c r="D472" s="19" t="s">
        <v>1080</v>
      </c>
      <c r="E472" s="19"/>
      <c r="F472" s="19" t="s">
        <v>2243</v>
      </c>
    </row>
    <row r="473">
      <c r="A473" s="10" t="s">
        <v>1891</v>
      </c>
      <c r="B473" s="20"/>
      <c r="C473" s="19" t="s">
        <v>310</v>
      </c>
      <c r="D473" s="19" t="s">
        <v>1080</v>
      </c>
      <c r="E473" s="19"/>
      <c r="F473" s="19" t="s">
        <v>2243</v>
      </c>
    </row>
    <row r="474">
      <c r="A474" s="10" t="s">
        <v>1007</v>
      </c>
      <c r="B474" s="19" t="s">
        <v>2299</v>
      </c>
      <c r="C474" s="19" t="s">
        <v>310</v>
      </c>
      <c r="D474" s="19" t="s">
        <v>1080</v>
      </c>
      <c r="E474" s="19"/>
      <c r="F474" s="19" t="s">
        <v>2243</v>
      </c>
    </row>
    <row r="475">
      <c r="A475" s="10" t="s">
        <v>1081</v>
      </c>
      <c r="B475" s="20"/>
      <c r="C475" s="19" t="s">
        <v>310</v>
      </c>
      <c r="D475" s="19" t="s">
        <v>1080</v>
      </c>
      <c r="E475" s="20"/>
      <c r="F475" s="19" t="s">
        <v>2243</v>
      </c>
    </row>
    <row r="476">
      <c r="A476" s="10" t="s">
        <v>203</v>
      </c>
      <c r="B476" s="20"/>
      <c r="C476" s="19" t="s">
        <v>203</v>
      </c>
      <c r="D476" s="19" t="s">
        <v>1080</v>
      </c>
      <c r="E476" s="19"/>
      <c r="F476" s="19" t="s">
        <v>2243</v>
      </c>
    </row>
    <row r="477">
      <c r="A477" s="10" t="s">
        <v>913</v>
      </c>
      <c r="B477" s="20"/>
      <c r="C477" s="19" t="s">
        <v>979</v>
      </c>
      <c r="D477" s="19" t="s">
        <v>1080</v>
      </c>
      <c r="E477" s="19"/>
      <c r="F477" s="19" t="s">
        <v>2243</v>
      </c>
    </row>
    <row r="478">
      <c r="A478" s="10" t="s">
        <v>735</v>
      </c>
      <c r="B478" s="19" t="s">
        <v>1300</v>
      </c>
      <c r="C478" s="19" t="s">
        <v>91</v>
      </c>
      <c r="D478" s="19" t="s">
        <v>2254</v>
      </c>
      <c r="E478" s="19"/>
      <c r="F478" s="19" t="s">
        <v>2247</v>
      </c>
    </row>
    <row r="479">
      <c r="A479" s="10" t="s">
        <v>729</v>
      </c>
      <c r="B479" s="20"/>
      <c r="C479" s="19" t="s">
        <v>91</v>
      </c>
      <c r="D479" s="19" t="s">
        <v>2254</v>
      </c>
      <c r="E479" s="19"/>
      <c r="F479" s="19" t="s">
        <v>2247</v>
      </c>
    </row>
    <row r="480">
      <c r="A480" s="10" t="s">
        <v>152</v>
      </c>
      <c r="B480" s="19" t="s">
        <v>514</v>
      </c>
      <c r="C480" s="19" t="s">
        <v>1651</v>
      </c>
      <c r="D480" s="19" t="s">
        <v>2254</v>
      </c>
      <c r="E480" s="19"/>
      <c r="F480" s="19" t="s">
        <v>2247</v>
      </c>
    </row>
    <row r="481">
      <c r="A481" s="10" t="s">
        <v>519</v>
      </c>
      <c r="B481" s="19" t="s">
        <v>514</v>
      </c>
      <c r="C481" s="19" t="s">
        <v>1651</v>
      </c>
      <c r="D481" s="19" t="s">
        <v>2254</v>
      </c>
      <c r="E481" s="19"/>
      <c r="F481" s="19" t="s">
        <v>2247</v>
      </c>
    </row>
    <row r="482">
      <c r="A482" s="10" t="s">
        <v>1740</v>
      </c>
      <c r="B482" s="19" t="s">
        <v>514</v>
      </c>
      <c r="C482" s="19" t="s">
        <v>1651</v>
      </c>
      <c r="D482" s="19" t="s">
        <v>2254</v>
      </c>
      <c r="E482" s="19"/>
      <c r="F482" s="19" t="s">
        <v>2247</v>
      </c>
    </row>
    <row r="483">
      <c r="A483" s="10" t="s">
        <v>1679</v>
      </c>
      <c r="B483" s="19" t="s">
        <v>804</v>
      </c>
      <c r="C483" s="19" t="s">
        <v>1651</v>
      </c>
      <c r="D483" s="19" t="s">
        <v>2254</v>
      </c>
      <c r="E483" s="19"/>
      <c r="F483" s="19" t="s">
        <v>2247</v>
      </c>
    </row>
    <row r="484">
      <c r="A484" s="10" t="s">
        <v>969</v>
      </c>
      <c r="B484" s="20"/>
      <c r="C484" s="19" t="s">
        <v>1651</v>
      </c>
      <c r="D484" s="19" t="s">
        <v>2254</v>
      </c>
      <c r="E484" s="19"/>
      <c r="F484" s="19" t="s">
        <v>2247</v>
      </c>
    </row>
    <row r="485">
      <c r="A485" s="10" t="s">
        <v>449</v>
      </c>
      <c r="B485" s="19" t="s">
        <v>1171</v>
      </c>
      <c r="C485" s="19" t="s">
        <v>1651</v>
      </c>
      <c r="D485" s="19" t="s">
        <v>2254</v>
      </c>
      <c r="E485" s="19"/>
      <c r="F485" s="19" t="s">
        <v>2247</v>
      </c>
    </row>
    <row r="486">
      <c r="A486" s="10" t="s">
        <v>686</v>
      </c>
      <c r="B486" s="19" t="s">
        <v>514</v>
      </c>
      <c r="C486" s="19" t="s">
        <v>1651</v>
      </c>
      <c r="D486" s="19" t="s">
        <v>2254</v>
      </c>
      <c r="E486" s="19"/>
      <c r="F486" s="19" t="s">
        <v>2247</v>
      </c>
    </row>
    <row r="487">
      <c r="A487" s="10" t="s">
        <v>1066</v>
      </c>
      <c r="B487" s="19" t="s">
        <v>804</v>
      </c>
      <c r="C487" s="19" t="s">
        <v>1651</v>
      </c>
      <c r="D487" s="19" t="s">
        <v>2254</v>
      </c>
      <c r="E487" s="19"/>
      <c r="F487" s="19" t="s">
        <v>2247</v>
      </c>
    </row>
    <row r="488">
      <c r="A488" s="10" t="s">
        <v>1233</v>
      </c>
      <c r="B488" s="19" t="s">
        <v>2300</v>
      </c>
      <c r="C488" s="19" t="s">
        <v>1651</v>
      </c>
      <c r="D488" s="19" t="s">
        <v>2254</v>
      </c>
      <c r="E488" s="19"/>
      <c r="F488" s="19" t="s">
        <v>2247</v>
      </c>
    </row>
    <row r="489">
      <c r="A489" s="10" t="s">
        <v>121</v>
      </c>
      <c r="B489" s="19" t="s">
        <v>1171</v>
      </c>
      <c r="C489" s="19" t="s">
        <v>1651</v>
      </c>
      <c r="D489" s="19" t="s">
        <v>2254</v>
      </c>
      <c r="E489" s="19"/>
      <c r="F489" s="19" t="s">
        <v>2247</v>
      </c>
    </row>
    <row r="490">
      <c r="A490" s="10" t="s">
        <v>1822</v>
      </c>
      <c r="B490" s="20"/>
      <c r="C490" s="19" t="s">
        <v>1651</v>
      </c>
      <c r="D490" s="19" t="s">
        <v>2254</v>
      </c>
      <c r="E490" s="19"/>
      <c r="F490" s="19" t="s">
        <v>2247</v>
      </c>
    </row>
    <row r="491">
      <c r="A491" s="10" t="s">
        <v>1760</v>
      </c>
      <c r="B491" s="20"/>
      <c r="C491" s="19" t="s">
        <v>1651</v>
      </c>
      <c r="D491" s="19" t="s">
        <v>2254</v>
      </c>
      <c r="E491" s="19"/>
      <c r="F491" s="19" t="s">
        <v>2247</v>
      </c>
    </row>
    <row r="492">
      <c r="A492" s="10" t="s">
        <v>1068</v>
      </c>
      <c r="B492" s="20"/>
      <c r="C492" s="19" t="s">
        <v>1651</v>
      </c>
      <c r="D492" s="19" t="s">
        <v>2254</v>
      </c>
      <c r="E492" s="19"/>
      <c r="F492" s="19" t="s">
        <v>2247</v>
      </c>
    </row>
    <row r="493">
      <c r="A493" s="10" t="s">
        <v>804</v>
      </c>
      <c r="B493" s="19" t="s">
        <v>804</v>
      </c>
      <c r="C493" s="19" t="s">
        <v>1651</v>
      </c>
      <c r="D493" s="19" t="s">
        <v>2254</v>
      </c>
      <c r="E493" s="19"/>
      <c r="F493" s="19" t="s">
        <v>2247</v>
      </c>
    </row>
    <row r="494">
      <c r="A494" s="10" t="s">
        <v>1211</v>
      </c>
      <c r="B494" s="20"/>
      <c r="C494" s="19" t="s">
        <v>1651</v>
      </c>
      <c r="D494" s="19" t="s">
        <v>2254</v>
      </c>
      <c r="E494" s="20"/>
      <c r="F494" s="19" t="s">
        <v>2247</v>
      </c>
    </row>
    <row r="495">
      <c r="A495" s="10" t="s">
        <v>741</v>
      </c>
      <c r="B495" s="19" t="s">
        <v>741</v>
      </c>
      <c r="C495" s="19" t="s">
        <v>1651</v>
      </c>
      <c r="D495" s="19" t="s">
        <v>2254</v>
      </c>
      <c r="E495" s="20"/>
      <c r="F495" s="19" t="s">
        <v>2247</v>
      </c>
    </row>
    <row r="496">
      <c r="A496" s="10" t="s">
        <v>922</v>
      </c>
      <c r="B496" s="19" t="s">
        <v>741</v>
      </c>
      <c r="C496" s="19" t="s">
        <v>1651</v>
      </c>
      <c r="D496" s="19" t="s">
        <v>2254</v>
      </c>
      <c r="E496" s="20"/>
      <c r="F496" s="19" t="s">
        <v>2247</v>
      </c>
    </row>
    <row r="497">
      <c r="A497" s="10" t="s">
        <v>870</v>
      </c>
      <c r="B497" s="19" t="s">
        <v>741</v>
      </c>
      <c r="C497" s="19" t="s">
        <v>1651</v>
      </c>
      <c r="D497" s="19" t="s">
        <v>2254</v>
      </c>
      <c r="E497" s="20"/>
      <c r="F497" s="19" t="s">
        <v>2247</v>
      </c>
    </row>
    <row r="498">
      <c r="A498" s="10" t="s">
        <v>503</v>
      </c>
      <c r="B498" s="19" t="s">
        <v>741</v>
      </c>
      <c r="C498" s="19" t="s">
        <v>1651</v>
      </c>
      <c r="D498" s="19" t="s">
        <v>2254</v>
      </c>
      <c r="E498" s="20"/>
      <c r="F498" s="19" t="s">
        <v>2247</v>
      </c>
    </row>
    <row r="499">
      <c r="A499" s="10" t="s">
        <v>1139</v>
      </c>
      <c r="B499" s="19" t="s">
        <v>741</v>
      </c>
      <c r="C499" s="19" t="s">
        <v>1651</v>
      </c>
      <c r="D499" s="19" t="s">
        <v>2254</v>
      </c>
      <c r="E499" s="20"/>
      <c r="F499" s="19" t="s">
        <v>2247</v>
      </c>
    </row>
    <row r="500">
      <c r="A500" s="10" t="s">
        <v>1871</v>
      </c>
      <c r="B500" s="20"/>
      <c r="C500" s="19" t="s">
        <v>2301</v>
      </c>
      <c r="D500" s="19" t="s">
        <v>2254</v>
      </c>
      <c r="E500" s="19"/>
      <c r="F500" s="19" t="s">
        <v>2247</v>
      </c>
    </row>
    <row r="501">
      <c r="A501" s="10" t="s">
        <v>907</v>
      </c>
      <c r="B501" s="20"/>
      <c r="C501" s="19" t="s">
        <v>2302</v>
      </c>
      <c r="D501" s="19" t="s">
        <v>2254</v>
      </c>
      <c r="E501" s="19"/>
      <c r="F501" s="19" t="s">
        <v>2247</v>
      </c>
    </row>
    <row r="502">
      <c r="A502" s="10" t="s">
        <v>507</v>
      </c>
      <c r="B502" s="20"/>
      <c r="C502" s="19" t="s">
        <v>2302</v>
      </c>
      <c r="D502" s="19" t="s">
        <v>2254</v>
      </c>
      <c r="E502" s="19"/>
      <c r="F502" s="19" t="s">
        <v>2247</v>
      </c>
    </row>
    <row r="503">
      <c r="A503" s="10" t="s">
        <v>730</v>
      </c>
      <c r="B503" s="20"/>
      <c r="C503" s="19" t="s">
        <v>2303</v>
      </c>
      <c r="D503" s="19" t="s">
        <v>2254</v>
      </c>
      <c r="E503" s="19"/>
      <c r="F503" s="19" t="s">
        <v>2247</v>
      </c>
    </row>
    <row r="504">
      <c r="A504" s="10" t="s">
        <v>1886</v>
      </c>
      <c r="B504" s="20"/>
      <c r="C504" s="19" t="s">
        <v>2303</v>
      </c>
      <c r="D504" s="19" t="s">
        <v>2254</v>
      </c>
      <c r="E504" s="19"/>
      <c r="F504" s="19" t="s">
        <v>2247</v>
      </c>
    </row>
    <row r="505">
      <c r="A505" s="10" t="s">
        <v>1273</v>
      </c>
      <c r="B505" s="20"/>
      <c r="C505" s="19" t="s">
        <v>2303</v>
      </c>
      <c r="D505" s="19" t="s">
        <v>2254</v>
      </c>
      <c r="E505" s="19"/>
      <c r="F505" s="19" t="s">
        <v>2247</v>
      </c>
    </row>
    <row r="506">
      <c r="A506" s="10" t="s">
        <v>2106</v>
      </c>
      <c r="B506" s="20"/>
      <c r="C506" s="19" t="s">
        <v>2303</v>
      </c>
      <c r="D506" s="19" t="s">
        <v>2254</v>
      </c>
      <c r="E506" s="19"/>
      <c r="F506" s="19" t="s">
        <v>2247</v>
      </c>
    </row>
    <row r="507">
      <c r="A507" s="10" t="s">
        <v>717</v>
      </c>
      <c r="B507" s="20"/>
      <c r="C507" s="19" t="s">
        <v>2303</v>
      </c>
      <c r="D507" s="19" t="s">
        <v>2254</v>
      </c>
      <c r="E507" s="20"/>
      <c r="F507" s="19" t="s">
        <v>2247</v>
      </c>
    </row>
    <row r="508">
      <c r="A508" s="10" t="s">
        <v>206</v>
      </c>
      <c r="B508" s="20"/>
      <c r="C508" s="19" t="s">
        <v>2303</v>
      </c>
      <c r="D508" s="19" t="s">
        <v>2254</v>
      </c>
      <c r="E508" s="20"/>
      <c r="F508" s="19" t="s">
        <v>2247</v>
      </c>
    </row>
    <row r="509">
      <c r="A509" s="10" t="s">
        <v>2185</v>
      </c>
      <c r="B509" s="19"/>
      <c r="C509" s="19" t="s">
        <v>2303</v>
      </c>
      <c r="D509" s="19" t="s">
        <v>2254</v>
      </c>
      <c r="E509" s="20"/>
      <c r="F509" s="19" t="s">
        <v>2247</v>
      </c>
    </row>
    <row r="510">
      <c r="A510" s="10" t="s">
        <v>440</v>
      </c>
      <c r="B510" s="20"/>
      <c r="C510" s="19" t="s">
        <v>2303</v>
      </c>
      <c r="D510" s="19" t="s">
        <v>2254</v>
      </c>
      <c r="E510" s="20"/>
      <c r="F510" s="19" t="s">
        <v>2247</v>
      </c>
    </row>
    <row r="511">
      <c r="A511" s="10" t="s">
        <v>2043</v>
      </c>
      <c r="B511" s="20"/>
      <c r="C511" s="19" t="s">
        <v>2303</v>
      </c>
      <c r="D511" s="19" t="s">
        <v>2254</v>
      </c>
      <c r="E511" s="20"/>
      <c r="F511" s="19" t="s">
        <v>2247</v>
      </c>
    </row>
    <row r="512">
      <c r="A512" s="10" t="s">
        <v>2145</v>
      </c>
      <c r="B512" s="20"/>
      <c r="C512" s="19" t="s">
        <v>514</v>
      </c>
      <c r="D512" s="19" t="s">
        <v>2254</v>
      </c>
      <c r="E512" s="19"/>
      <c r="F512" s="19" t="s">
        <v>2247</v>
      </c>
    </row>
    <row r="513">
      <c r="A513" s="10" t="s">
        <v>514</v>
      </c>
      <c r="B513" s="20"/>
      <c r="C513" s="19" t="s">
        <v>514</v>
      </c>
      <c r="D513" s="19" t="s">
        <v>2254</v>
      </c>
      <c r="E513" s="19"/>
      <c r="F513" s="19" t="s">
        <v>2247</v>
      </c>
    </row>
    <row r="514">
      <c r="A514" s="10" t="s">
        <v>486</v>
      </c>
      <c r="B514" s="20"/>
      <c r="C514" s="19" t="s">
        <v>514</v>
      </c>
      <c r="D514" s="19" t="s">
        <v>2254</v>
      </c>
      <c r="E514" s="19"/>
      <c r="F514" s="19" t="s">
        <v>2247</v>
      </c>
    </row>
    <row r="515">
      <c r="A515" s="10" t="s">
        <v>350</v>
      </c>
      <c r="B515" s="20"/>
      <c r="C515" s="19" t="s">
        <v>514</v>
      </c>
      <c r="D515" s="19" t="s">
        <v>2254</v>
      </c>
      <c r="E515" s="19"/>
      <c r="F515" s="19" t="s">
        <v>2247</v>
      </c>
    </row>
    <row r="516">
      <c r="A516" s="10" t="s">
        <v>2174</v>
      </c>
      <c r="B516" s="20"/>
      <c r="C516" s="19" t="s">
        <v>514</v>
      </c>
      <c r="D516" s="19" t="s">
        <v>2254</v>
      </c>
      <c r="E516" s="19"/>
      <c r="F516" s="19" t="s">
        <v>2247</v>
      </c>
    </row>
    <row r="517">
      <c r="A517" s="10" t="s">
        <v>1235</v>
      </c>
      <c r="B517" s="20"/>
      <c r="C517" s="19" t="s">
        <v>514</v>
      </c>
      <c r="D517" s="19" t="s">
        <v>2254</v>
      </c>
      <c r="E517" s="19"/>
      <c r="F517" s="19" t="s">
        <v>2247</v>
      </c>
    </row>
    <row r="518">
      <c r="A518" s="10" t="s">
        <v>1234</v>
      </c>
      <c r="B518" s="20"/>
      <c r="C518" s="19" t="s">
        <v>514</v>
      </c>
      <c r="D518" s="19" t="s">
        <v>2254</v>
      </c>
      <c r="E518" s="19"/>
      <c r="F518" s="19" t="s">
        <v>2247</v>
      </c>
    </row>
    <row r="519">
      <c r="A519" s="10" t="s">
        <v>515</v>
      </c>
      <c r="B519" s="20"/>
      <c r="C519" s="19" t="s">
        <v>514</v>
      </c>
      <c r="D519" s="19" t="s">
        <v>2254</v>
      </c>
      <c r="E519" s="19"/>
      <c r="F519" s="19" t="s">
        <v>2247</v>
      </c>
    </row>
    <row r="520">
      <c r="A520" s="10" t="s">
        <v>1187</v>
      </c>
      <c r="B520" s="20"/>
      <c r="C520" s="19" t="s">
        <v>514</v>
      </c>
      <c r="D520" s="19" t="s">
        <v>2254</v>
      </c>
      <c r="E520" s="19"/>
      <c r="F520" s="19" t="s">
        <v>2247</v>
      </c>
    </row>
    <row r="521">
      <c r="A521" s="10" t="s">
        <v>1045</v>
      </c>
      <c r="B521" s="20"/>
      <c r="C521" s="19" t="s">
        <v>514</v>
      </c>
      <c r="D521" s="19" t="s">
        <v>2254</v>
      </c>
      <c r="E521" s="20"/>
      <c r="F521" s="19" t="s">
        <v>2247</v>
      </c>
    </row>
    <row r="522">
      <c r="A522" s="10" t="s">
        <v>1990</v>
      </c>
      <c r="B522" s="20"/>
      <c r="C522" s="19" t="s">
        <v>1990</v>
      </c>
      <c r="D522" s="19" t="s">
        <v>2254</v>
      </c>
      <c r="E522" s="19"/>
      <c r="F522" s="19" t="s">
        <v>2247</v>
      </c>
    </row>
    <row r="523">
      <c r="A523" s="10" t="s">
        <v>474</v>
      </c>
      <c r="B523" s="20"/>
      <c r="C523" s="19" t="s">
        <v>1990</v>
      </c>
      <c r="D523" s="19" t="s">
        <v>2254</v>
      </c>
      <c r="E523" s="19"/>
      <c r="F523" s="19" t="s">
        <v>2247</v>
      </c>
    </row>
    <row r="524">
      <c r="A524" s="10" t="s">
        <v>971</v>
      </c>
      <c r="B524" s="20"/>
      <c r="C524" s="19" t="s">
        <v>1990</v>
      </c>
      <c r="D524" s="19" t="s">
        <v>2254</v>
      </c>
      <c r="E524" s="19"/>
      <c r="F524" s="19" t="s">
        <v>2247</v>
      </c>
    </row>
    <row r="525">
      <c r="A525" s="10" t="s">
        <v>990</v>
      </c>
      <c r="B525" s="20"/>
      <c r="C525" s="19" t="s">
        <v>1990</v>
      </c>
      <c r="D525" s="19" t="s">
        <v>2254</v>
      </c>
      <c r="E525" s="19"/>
      <c r="F525" s="19" t="s">
        <v>2247</v>
      </c>
    </row>
    <row r="526">
      <c r="A526" s="10" t="s">
        <v>1853</v>
      </c>
      <c r="B526" s="20"/>
      <c r="C526" s="19" t="s">
        <v>1990</v>
      </c>
      <c r="D526" s="19" t="s">
        <v>2254</v>
      </c>
      <c r="E526" s="19"/>
      <c r="F526" s="19" t="s">
        <v>2247</v>
      </c>
    </row>
    <row r="527">
      <c r="A527" s="10" t="s">
        <v>1894</v>
      </c>
      <c r="B527" s="20"/>
      <c r="C527" s="19" t="s">
        <v>1990</v>
      </c>
      <c r="D527" s="19" t="s">
        <v>2254</v>
      </c>
      <c r="E527" s="19"/>
      <c r="F527" s="19" t="s">
        <v>2247</v>
      </c>
    </row>
    <row r="528">
      <c r="A528" s="10" t="s">
        <v>884</v>
      </c>
      <c r="B528" s="20"/>
      <c r="C528" s="19" t="s">
        <v>1990</v>
      </c>
      <c r="D528" s="19" t="s">
        <v>2254</v>
      </c>
      <c r="E528" s="19"/>
      <c r="F528" s="19" t="s">
        <v>2247</v>
      </c>
    </row>
    <row r="529">
      <c r="A529" s="10" t="s">
        <v>430</v>
      </c>
      <c r="B529" s="20"/>
      <c r="C529" s="19" t="s">
        <v>1990</v>
      </c>
      <c r="D529" s="19" t="s">
        <v>2254</v>
      </c>
      <c r="E529" s="20"/>
      <c r="F529" s="19" t="s">
        <v>2247</v>
      </c>
    </row>
    <row r="530">
      <c r="A530" s="10" t="s">
        <v>1113</v>
      </c>
      <c r="B530" s="20"/>
      <c r="C530" s="19" t="s">
        <v>1990</v>
      </c>
      <c r="D530" s="19" t="s">
        <v>2254</v>
      </c>
      <c r="E530" s="20"/>
      <c r="F530" s="19" t="s">
        <v>2247</v>
      </c>
    </row>
    <row r="531">
      <c r="A531" s="10" t="s">
        <v>679</v>
      </c>
      <c r="B531" s="20"/>
      <c r="C531" s="19" t="s">
        <v>1990</v>
      </c>
      <c r="D531" s="19" t="s">
        <v>2254</v>
      </c>
      <c r="E531" s="20"/>
      <c r="F531" s="19" t="s">
        <v>2247</v>
      </c>
    </row>
    <row r="532">
      <c r="A532" s="10" t="s">
        <v>2208</v>
      </c>
      <c r="B532" s="20"/>
      <c r="C532" s="19" t="s">
        <v>1990</v>
      </c>
      <c r="D532" s="19" t="s">
        <v>2254</v>
      </c>
      <c r="E532" s="20"/>
      <c r="F532" s="19" t="s">
        <v>2247</v>
      </c>
    </row>
    <row r="533">
      <c r="A533" s="10" t="s">
        <v>2222</v>
      </c>
      <c r="B533" s="20"/>
      <c r="C533" s="19" t="s">
        <v>1990</v>
      </c>
      <c r="D533" s="19" t="s">
        <v>2254</v>
      </c>
      <c r="E533" s="20"/>
      <c r="F533" s="19" t="s">
        <v>2247</v>
      </c>
    </row>
    <row r="534">
      <c r="A534" s="10" t="s">
        <v>137</v>
      </c>
      <c r="B534" s="20"/>
      <c r="C534" s="19" t="s">
        <v>1122</v>
      </c>
      <c r="D534" s="19" t="s">
        <v>2254</v>
      </c>
      <c r="E534" s="19"/>
      <c r="F534" s="19" t="s">
        <v>2247</v>
      </c>
    </row>
    <row r="535">
      <c r="A535" s="10" t="s">
        <v>45</v>
      </c>
      <c r="B535" s="19" t="s">
        <v>1262</v>
      </c>
      <c r="C535" s="19" t="s">
        <v>1122</v>
      </c>
      <c r="D535" s="19" t="s">
        <v>2254</v>
      </c>
      <c r="E535" s="19"/>
      <c r="F535" s="19" t="s">
        <v>2247</v>
      </c>
    </row>
    <row r="536">
      <c r="A536" s="10" t="s">
        <v>1201</v>
      </c>
      <c r="B536" s="19" t="s">
        <v>1262</v>
      </c>
      <c r="C536" s="19" t="s">
        <v>1122</v>
      </c>
      <c r="D536" s="19" t="s">
        <v>2254</v>
      </c>
      <c r="E536" s="19"/>
      <c r="F536" s="19" t="s">
        <v>2247</v>
      </c>
    </row>
    <row r="537">
      <c r="A537" s="10" t="s">
        <v>1290</v>
      </c>
      <c r="B537" s="20"/>
      <c r="C537" s="19" t="s">
        <v>1122</v>
      </c>
      <c r="D537" s="19" t="s">
        <v>2254</v>
      </c>
      <c r="E537" s="19"/>
      <c r="F537" s="19" t="s">
        <v>2247</v>
      </c>
    </row>
    <row r="538">
      <c r="A538" s="10" t="s">
        <v>1262</v>
      </c>
      <c r="B538" s="23" t="s">
        <v>1262</v>
      </c>
      <c r="C538" s="23" t="s">
        <v>1122</v>
      </c>
      <c r="D538" s="23" t="s">
        <v>2254</v>
      </c>
      <c r="E538" s="23"/>
      <c r="F538" s="19" t="s">
        <v>2247</v>
      </c>
    </row>
    <row r="539">
      <c r="A539" s="10" t="s">
        <v>609</v>
      </c>
      <c r="B539" s="25" t="s">
        <v>1262</v>
      </c>
      <c r="C539" s="25" t="s">
        <v>1122</v>
      </c>
      <c r="D539" s="25" t="s">
        <v>2254</v>
      </c>
      <c r="E539" s="25"/>
      <c r="F539" s="19" t="s">
        <v>2247</v>
      </c>
    </row>
    <row r="540">
      <c r="A540" s="10" t="s">
        <v>602</v>
      </c>
      <c r="B540" s="23" t="s">
        <v>1262</v>
      </c>
      <c r="C540" s="23" t="s">
        <v>1122</v>
      </c>
      <c r="D540" s="23" t="s">
        <v>2254</v>
      </c>
      <c r="E540" s="23"/>
      <c r="F540" s="19" t="s">
        <v>2247</v>
      </c>
    </row>
    <row r="541">
      <c r="A541" s="10" t="s">
        <v>1122</v>
      </c>
      <c r="B541" s="20"/>
      <c r="C541" s="19" t="s">
        <v>1122</v>
      </c>
      <c r="D541" s="19" t="s">
        <v>2254</v>
      </c>
      <c r="E541" s="20"/>
      <c r="F541" s="19" t="s">
        <v>2247</v>
      </c>
    </row>
    <row r="542">
      <c r="A542" s="10" t="s">
        <v>305</v>
      </c>
      <c r="B542" s="20"/>
      <c r="C542" s="19" t="s">
        <v>1122</v>
      </c>
      <c r="D542" s="19" t="s">
        <v>2254</v>
      </c>
      <c r="E542" s="20"/>
      <c r="F542" s="19" t="s">
        <v>2247</v>
      </c>
    </row>
    <row r="543">
      <c r="A543" s="10" t="s">
        <v>347</v>
      </c>
      <c r="B543" s="20"/>
      <c r="C543" s="19" t="s">
        <v>1122</v>
      </c>
      <c r="D543" s="19" t="s">
        <v>2254</v>
      </c>
      <c r="E543" s="20"/>
      <c r="F543" s="19" t="s">
        <v>2247</v>
      </c>
    </row>
    <row r="544">
      <c r="A544" s="10" t="s">
        <v>2005</v>
      </c>
      <c r="B544" s="19" t="s">
        <v>1262</v>
      </c>
      <c r="C544" s="19" t="s">
        <v>1122</v>
      </c>
      <c r="D544" s="19" t="s">
        <v>2254</v>
      </c>
      <c r="E544" s="20"/>
      <c r="F544" s="19" t="s">
        <v>2247</v>
      </c>
    </row>
    <row r="545">
      <c r="A545" s="10" t="s">
        <v>2045</v>
      </c>
      <c r="B545" s="19" t="s">
        <v>2248</v>
      </c>
      <c r="C545" s="19" t="s">
        <v>2299</v>
      </c>
      <c r="D545" s="19" t="s">
        <v>2254</v>
      </c>
      <c r="E545" s="19"/>
      <c r="F545" s="19" t="s">
        <v>2247</v>
      </c>
    </row>
    <row r="546">
      <c r="A546" s="10" t="s">
        <v>1653</v>
      </c>
      <c r="B546" s="20"/>
      <c r="C546" s="19" t="s">
        <v>1653</v>
      </c>
      <c r="D546" s="19" t="s">
        <v>2254</v>
      </c>
      <c r="E546" s="20"/>
      <c r="F546" s="19" t="s">
        <v>2247</v>
      </c>
    </row>
    <row r="547">
      <c r="A547" s="10" t="s">
        <v>1274</v>
      </c>
      <c r="B547" s="20"/>
      <c r="C547" s="19" t="s">
        <v>1653</v>
      </c>
      <c r="D547" s="19" t="s">
        <v>2254</v>
      </c>
      <c r="E547" s="20"/>
      <c r="F547" s="19" t="s">
        <v>2247</v>
      </c>
    </row>
    <row r="548">
      <c r="A548" s="10" t="s">
        <v>1188</v>
      </c>
      <c r="B548" s="20"/>
      <c r="C548" s="19" t="s">
        <v>1653</v>
      </c>
      <c r="D548" s="19" t="s">
        <v>2254</v>
      </c>
      <c r="E548" s="20"/>
      <c r="F548" s="19" t="s">
        <v>2247</v>
      </c>
    </row>
    <row r="549">
      <c r="A549" s="10" t="s">
        <v>674</v>
      </c>
      <c r="B549" s="20"/>
      <c r="C549" s="19" t="s">
        <v>674</v>
      </c>
      <c r="D549" s="19" t="s">
        <v>628</v>
      </c>
      <c r="E549" s="19"/>
      <c r="F549" s="19" t="s">
        <v>2243</v>
      </c>
    </row>
    <row r="550">
      <c r="A550" s="10" t="s">
        <v>877</v>
      </c>
      <c r="B550" s="20"/>
      <c r="C550" s="19" t="s">
        <v>674</v>
      </c>
      <c r="D550" s="19" t="s">
        <v>628</v>
      </c>
      <c r="E550" s="19"/>
      <c r="F550" s="19" t="s">
        <v>2243</v>
      </c>
    </row>
    <row r="551">
      <c r="A551" s="10" t="s">
        <v>405</v>
      </c>
      <c r="B551" s="20"/>
      <c r="C551" s="19" t="s">
        <v>405</v>
      </c>
      <c r="D551" s="19" t="s">
        <v>628</v>
      </c>
      <c r="E551" s="19"/>
      <c r="F551" s="19" t="s">
        <v>2243</v>
      </c>
    </row>
    <row r="552">
      <c r="A552" s="10" t="s">
        <v>280</v>
      </c>
      <c r="B552" s="20"/>
      <c r="C552" s="19" t="s">
        <v>405</v>
      </c>
      <c r="D552" s="19" t="s">
        <v>628</v>
      </c>
      <c r="E552" s="19"/>
      <c r="F552" s="19" t="s">
        <v>2243</v>
      </c>
    </row>
    <row r="553">
      <c r="A553" s="10" t="s">
        <v>888</v>
      </c>
      <c r="B553" s="20"/>
      <c r="C553" s="19" t="s">
        <v>405</v>
      </c>
      <c r="D553" s="19" t="s">
        <v>628</v>
      </c>
      <c r="E553" s="19"/>
      <c r="F553" s="19" t="s">
        <v>2243</v>
      </c>
    </row>
    <row r="554">
      <c r="A554" s="10" t="s">
        <v>1734</v>
      </c>
      <c r="B554" s="20"/>
      <c r="C554" s="19" t="s">
        <v>405</v>
      </c>
      <c r="D554" s="19" t="s">
        <v>628</v>
      </c>
      <c r="E554" s="19"/>
      <c r="F554" s="19" t="s">
        <v>2243</v>
      </c>
    </row>
    <row r="555">
      <c r="A555" s="10" t="s">
        <v>1616</v>
      </c>
      <c r="B555" s="20"/>
      <c r="C555" s="19" t="s">
        <v>797</v>
      </c>
      <c r="D555" s="19" t="s">
        <v>628</v>
      </c>
      <c r="E555" s="19"/>
      <c r="F555" s="19" t="s">
        <v>2243</v>
      </c>
    </row>
    <row r="556">
      <c r="A556" s="10" t="s">
        <v>140</v>
      </c>
      <c r="B556" s="20"/>
      <c r="C556" s="19" t="s">
        <v>797</v>
      </c>
      <c r="D556" s="19" t="s">
        <v>628</v>
      </c>
      <c r="E556" s="20"/>
      <c r="F556" s="19" t="s">
        <v>2243</v>
      </c>
    </row>
    <row r="557">
      <c r="A557" s="10" t="s">
        <v>797</v>
      </c>
      <c r="B557" s="20"/>
      <c r="C557" s="19" t="s">
        <v>797</v>
      </c>
      <c r="D557" s="19" t="s">
        <v>628</v>
      </c>
      <c r="E557" s="20"/>
      <c r="F557" s="19" t="s">
        <v>2243</v>
      </c>
    </row>
    <row r="558">
      <c r="A558" s="10" t="s">
        <v>1667</v>
      </c>
      <c r="B558" s="20"/>
      <c r="C558" s="19" t="s">
        <v>797</v>
      </c>
      <c r="D558" s="19" t="s">
        <v>628</v>
      </c>
      <c r="E558" s="20"/>
      <c r="F558" s="19" t="s">
        <v>2243</v>
      </c>
    </row>
    <row r="559">
      <c r="A559" s="10" t="s">
        <v>1839</v>
      </c>
      <c r="B559" s="20"/>
      <c r="C559" s="19" t="s">
        <v>797</v>
      </c>
      <c r="D559" s="19" t="s">
        <v>628</v>
      </c>
      <c r="E559" s="20"/>
      <c r="F559" s="19" t="s">
        <v>2243</v>
      </c>
    </row>
    <row r="560">
      <c r="A560" s="10" t="s">
        <v>628</v>
      </c>
      <c r="B560" s="20"/>
      <c r="C560" s="19" t="s">
        <v>797</v>
      </c>
      <c r="D560" s="19" t="s">
        <v>628</v>
      </c>
      <c r="E560" s="20"/>
      <c r="F560" s="19" t="s">
        <v>2243</v>
      </c>
    </row>
    <row r="561">
      <c r="A561" s="10" t="s">
        <v>923</v>
      </c>
      <c r="B561" s="20"/>
      <c r="C561" s="19" t="s">
        <v>797</v>
      </c>
      <c r="D561" s="19" t="s">
        <v>628</v>
      </c>
      <c r="E561" s="20"/>
      <c r="F561" s="19" t="s">
        <v>2243</v>
      </c>
    </row>
    <row r="562">
      <c r="A562" s="10" t="s">
        <v>1909</v>
      </c>
      <c r="B562" s="20"/>
      <c r="C562" s="19" t="s">
        <v>797</v>
      </c>
      <c r="D562" s="19" t="s">
        <v>628</v>
      </c>
      <c r="E562" s="20"/>
      <c r="F562" s="19" t="s">
        <v>2243</v>
      </c>
    </row>
    <row r="563">
      <c r="A563" s="10" t="s">
        <v>1668</v>
      </c>
      <c r="B563" s="20"/>
      <c r="C563" s="19" t="s">
        <v>1667</v>
      </c>
      <c r="D563" s="19" t="s">
        <v>628</v>
      </c>
      <c r="E563" s="19"/>
      <c r="F563" s="19" t="s">
        <v>2243</v>
      </c>
    </row>
    <row r="564">
      <c r="A564" s="10" t="s">
        <v>266</v>
      </c>
      <c r="B564" s="20"/>
      <c r="C564" s="19" t="s">
        <v>266</v>
      </c>
      <c r="D564" s="19" t="s">
        <v>628</v>
      </c>
      <c r="E564" s="20"/>
      <c r="F564" s="19" t="s">
        <v>2243</v>
      </c>
    </row>
    <row r="565">
      <c r="A565" s="10" t="s">
        <v>2100</v>
      </c>
      <c r="B565" s="20"/>
      <c r="C565" s="19" t="s">
        <v>266</v>
      </c>
      <c r="D565" s="19" t="s">
        <v>628</v>
      </c>
      <c r="E565" s="20"/>
      <c r="F565" s="19" t="s">
        <v>2243</v>
      </c>
    </row>
    <row r="566">
      <c r="A566" s="10" t="s">
        <v>1620</v>
      </c>
      <c r="B566" s="20"/>
      <c r="C566" s="19" t="s">
        <v>2304</v>
      </c>
      <c r="D566" s="19" t="s">
        <v>628</v>
      </c>
      <c r="E566" s="19"/>
      <c r="F566" s="19" t="s">
        <v>2243</v>
      </c>
    </row>
    <row r="567">
      <c r="A567" s="10" t="s">
        <v>565</v>
      </c>
      <c r="B567" s="20"/>
      <c r="C567" s="19" t="s">
        <v>2304</v>
      </c>
      <c r="D567" s="19" t="s">
        <v>628</v>
      </c>
      <c r="E567" s="19"/>
      <c r="F567" s="19" t="s">
        <v>2243</v>
      </c>
    </row>
    <row r="568">
      <c r="A568" s="10" t="s">
        <v>1776</v>
      </c>
      <c r="B568" s="20"/>
      <c r="C568" s="19" t="s">
        <v>2305</v>
      </c>
      <c r="D568" s="19" t="s">
        <v>2306</v>
      </c>
      <c r="E568" s="19"/>
      <c r="F568" s="19" t="s">
        <v>2243</v>
      </c>
    </row>
    <row r="569">
      <c r="A569" s="10" t="s">
        <v>1799</v>
      </c>
      <c r="B569" s="20"/>
      <c r="C569" s="19" t="s">
        <v>2305</v>
      </c>
      <c r="D569" s="19" t="s">
        <v>2306</v>
      </c>
      <c r="E569" s="19"/>
      <c r="F569" s="19" t="s">
        <v>2243</v>
      </c>
    </row>
    <row r="570">
      <c r="A570" s="10" t="s">
        <v>1317</v>
      </c>
      <c r="B570" s="20"/>
      <c r="C570" s="19" t="s">
        <v>699</v>
      </c>
      <c r="D570" s="19" t="s">
        <v>2306</v>
      </c>
      <c r="E570" s="19"/>
      <c r="F570" s="19" t="s">
        <v>2243</v>
      </c>
    </row>
    <row r="571">
      <c r="A571" s="10" t="s">
        <v>65</v>
      </c>
      <c r="B571" s="20"/>
      <c r="C571" s="19" t="s">
        <v>65</v>
      </c>
      <c r="D571" s="28" t="s">
        <v>2306</v>
      </c>
      <c r="E571" s="20"/>
      <c r="F571" s="19" t="s">
        <v>2243</v>
      </c>
    </row>
    <row r="572">
      <c r="A572" s="10" t="s">
        <v>1054</v>
      </c>
      <c r="B572" s="20"/>
      <c r="C572" s="19" t="s">
        <v>65</v>
      </c>
      <c r="D572" s="28" t="s">
        <v>2306</v>
      </c>
      <c r="E572" s="20"/>
      <c r="F572" s="19" t="s">
        <v>2243</v>
      </c>
    </row>
    <row r="573">
      <c r="A573" s="10" t="s">
        <v>1330</v>
      </c>
      <c r="B573" s="20"/>
      <c r="C573" s="19" t="s">
        <v>65</v>
      </c>
      <c r="D573" s="28" t="s">
        <v>2306</v>
      </c>
      <c r="E573" s="20"/>
      <c r="F573" s="19" t="s">
        <v>2243</v>
      </c>
    </row>
    <row r="574">
      <c r="A574" s="10" t="s">
        <v>2095</v>
      </c>
      <c r="B574" s="20"/>
      <c r="C574" s="19" t="s">
        <v>65</v>
      </c>
      <c r="D574" s="28" t="s">
        <v>2306</v>
      </c>
      <c r="E574" s="20"/>
      <c r="F574" s="19" t="s">
        <v>2243</v>
      </c>
    </row>
    <row r="575">
      <c r="A575" s="10" t="s">
        <v>2065</v>
      </c>
      <c r="B575" s="20"/>
      <c r="C575" s="19" t="s">
        <v>65</v>
      </c>
      <c r="D575" s="28" t="s">
        <v>2306</v>
      </c>
      <c r="E575" s="20"/>
      <c r="F575" s="19" t="s">
        <v>2243</v>
      </c>
    </row>
    <row r="576">
      <c r="A576" s="10" t="s">
        <v>1364</v>
      </c>
      <c r="B576" s="20"/>
      <c r="C576" s="19" t="s">
        <v>65</v>
      </c>
      <c r="D576" s="19" t="s">
        <v>2306</v>
      </c>
      <c r="E576" s="20"/>
      <c r="F576" s="19" t="s">
        <v>2243</v>
      </c>
    </row>
    <row r="577">
      <c r="A577" s="10" t="s">
        <v>1305</v>
      </c>
      <c r="B577" s="20"/>
      <c r="C577" s="19" t="s">
        <v>65</v>
      </c>
      <c r="D577" s="19" t="s">
        <v>2306</v>
      </c>
      <c r="E577" s="20"/>
      <c r="F577" s="19" t="s">
        <v>2243</v>
      </c>
    </row>
    <row r="578">
      <c r="A578" s="10" t="s">
        <v>1605</v>
      </c>
      <c r="B578" s="20"/>
      <c r="C578" s="19" t="s">
        <v>266</v>
      </c>
      <c r="D578" s="19" t="s">
        <v>2306</v>
      </c>
      <c r="E578" s="20"/>
      <c r="F578" s="19" t="s">
        <v>2243</v>
      </c>
    </row>
    <row r="579">
      <c r="A579" s="10" t="s">
        <v>33</v>
      </c>
      <c r="B579" s="20"/>
      <c r="C579" s="19" t="s">
        <v>2306</v>
      </c>
      <c r="D579" s="19" t="s">
        <v>2306</v>
      </c>
      <c r="E579" s="20"/>
      <c r="F579" s="19" t="s">
        <v>2243</v>
      </c>
    </row>
    <row r="580">
      <c r="A580" s="10" t="s">
        <v>458</v>
      </c>
      <c r="B580" s="20"/>
      <c r="C580" s="19" t="s">
        <v>2306</v>
      </c>
      <c r="D580" s="19" t="s">
        <v>2306</v>
      </c>
      <c r="E580" s="20"/>
      <c r="F580" s="19" t="s">
        <v>2243</v>
      </c>
    </row>
    <row r="581">
      <c r="A581" s="10" t="s">
        <v>1198</v>
      </c>
      <c r="B581" s="20"/>
      <c r="C581" s="19" t="s">
        <v>2306</v>
      </c>
      <c r="D581" s="19" t="s">
        <v>2306</v>
      </c>
      <c r="E581" s="20"/>
      <c r="F581" s="19" t="s">
        <v>2243</v>
      </c>
    </row>
    <row r="582">
      <c r="A582" s="10" t="s">
        <v>1987</v>
      </c>
      <c r="B582" s="20"/>
      <c r="C582" s="19" t="s">
        <v>2306</v>
      </c>
      <c r="D582" s="19" t="s">
        <v>2306</v>
      </c>
      <c r="E582" s="20"/>
      <c r="F582" s="19" t="s">
        <v>2243</v>
      </c>
    </row>
    <row r="583">
      <c r="A583" s="10" t="s">
        <v>2191</v>
      </c>
      <c r="B583" s="20"/>
      <c r="C583" s="19" t="s">
        <v>2306</v>
      </c>
      <c r="D583" s="19" t="s">
        <v>2306</v>
      </c>
      <c r="E583" s="20"/>
      <c r="F583" s="19" t="s">
        <v>2243</v>
      </c>
    </row>
    <row r="584">
      <c r="A584" s="10" t="s">
        <v>899</v>
      </c>
      <c r="B584" s="20"/>
      <c r="C584" s="19" t="s">
        <v>2306</v>
      </c>
      <c r="D584" s="19" t="s">
        <v>2306</v>
      </c>
      <c r="E584" s="20"/>
      <c r="F584" s="19" t="s">
        <v>2243</v>
      </c>
    </row>
    <row r="585">
      <c r="A585" s="10" t="s">
        <v>1673</v>
      </c>
      <c r="B585" s="20"/>
      <c r="C585" s="19" t="s">
        <v>2306</v>
      </c>
      <c r="D585" s="19" t="s">
        <v>2306</v>
      </c>
      <c r="E585" s="20"/>
      <c r="F585" s="19" t="s">
        <v>2243</v>
      </c>
    </row>
    <row r="586">
      <c r="A586" s="10" t="s">
        <v>963</v>
      </c>
      <c r="B586" s="20"/>
      <c r="C586" s="19" t="s">
        <v>2306</v>
      </c>
      <c r="D586" s="19" t="s">
        <v>2306</v>
      </c>
      <c r="E586" s="20"/>
      <c r="F586" s="19" t="s">
        <v>2243</v>
      </c>
    </row>
    <row r="587">
      <c r="A587" s="10" t="s">
        <v>1716</v>
      </c>
      <c r="B587" s="20"/>
      <c r="C587" s="19" t="s">
        <v>2306</v>
      </c>
      <c r="D587" s="19" t="s">
        <v>2306</v>
      </c>
      <c r="E587" s="20"/>
      <c r="F587" s="19" t="s">
        <v>2243</v>
      </c>
    </row>
    <row r="588">
      <c r="A588" s="10" t="s">
        <v>34</v>
      </c>
      <c r="B588" s="20"/>
      <c r="C588" s="19" t="s">
        <v>2306</v>
      </c>
      <c r="D588" s="19" t="s">
        <v>2306</v>
      </c>
      <c r="E588" s="20"/>
      <c r="F588" s="19" t="s">
        <v>2243</v>
      </c>
    </row>
    <row r="589">
      <c r="A589" s="10" t="s">
        <v>1185</v>
      </c>
      <c r="B589" s="20"/>
      <c r="C589" s="19" t="s">
        <v>2306</v>
      </c>
      <c r="D589" s="19" t="s">
        <v>2306</v>
      </c>
      <c r="E589" s="20"/>
      <c r="F589" s="19" t="s">
        <v>2243</v>
      </c>
    </row>
    <row r="590">
      <c r="A590" s="10" t="s">
        <v>2090</v>
      </c>
      <c r="B590" s="20"/>
      <c r="C590" s="19" t="s">
        <v>2306</v>
      </c>
      <c r="D590" s="19" t="s">
        <v>2306</v>
      </c>
      <c r="E590" s="20"/>
      <c r="F590" s="19" t="s">
        <v>2243</v>
      </c>
    </row>
    <row r="591">
      <c r="A591" s="10" t="s">
        <v>155</v>
      </c>
      <c r="B591" s="19"/>
      <c r="C591" s="19" t="s">
        <v>2262</v>
      </c>
      <c r="D591" s="19" t="s">
        <v>2270</v>
      </c>
      <c r="E591" s="19"/>
      <c r="F591" s="19" t="s">
        <v>2243</v>
      </c>
    </row>
    <row r="592">
      <c r="A592" s="10" t="s">
        <v>1809</v>
      </c>
      <c r="B592" s="19"/>
      <c r="C592" s="19" t="s">
        <v>2262</v>
      </c>
      <c r="D592" s="19" t="s">
        <v>2270</v>
      </c>
      <c r="E592" s="19"/>
      <c r="F592" s="19" t="s">
        <v>2243</v>
      </c>
    </row>
    <row r="593">
      <c r="A593" s="10" t="s">
        <v>2006</v>
      </c>
      <c r="B593" s="19"/>
      <c r="C593" s="19" t="s">
        <v>2262</v>
      </c>
      <c r="D593" s="19" t="s">
        <v>2270</v>
      </c>
      <c r="E593" s="19"/>
      <c r="F593" s="19" t="s">
        <v>2243</v>
      </c>
    </row>
    <row r="594">
      <c r="A594" s="10" t="s">
        <v>2105</v>
      </c>
      <c r="B594" s="19"/>
      <c r="C594" s="19" t="s">
        <v>2262</v>
      </c>
      <c r="D594" s="19" t="s">
        <v>2270</v>
      </c>
      <c r="E594" s="19"/>
      <c r="F594" s="19" t="s">
        <v>2243</v>
      </c>
    </row>
    <row r="595">
      <c r="A595" s="10" t="s">
        <v>2197</v>
      </c>
      <c r="B595" s="19"/>
      <c r="C595" s="19" t="s">
        <v>2262</v>
      </c>
      <c r="D595" s="19" t="s">
        <v>2270</v>
      </c>
      <c r="E595" s="19"/>
      <c r="F595" s="19" t="s">
        <v>2243</v>
      </c>
    </row>
    <row r="596">
      <c r="A596" s="10" t="s">
        <v>1668</v>
      </c>
      <c r="B596" s="20"/>
      <c r="C596" s="19" t="s">
        <v>1668</v>
      </c>
      <c r="D596" s="19" t="s">
        <v>2270</v>
      </c>
      <c r="E596" s="19"/>
      <c r="F596" s="19" t="s">
        <v>2243</v>
      </c>
    </row>
    <row r="597">
      <c r="A597" s="10" t="s">
        <v>200</v>
      </c>
      <c r="B597" s="20"/>
      <c r="C597" s="19" t="s">
        <v>200</v>
      </c>
      <c r="D597" s="19" t="s">
        <v>2270</v>
      </c>
      <c r="E597" s="19"/>
      <c r="F597" s="19" t="s">
        <v>2243</v>
      </c>
    </row>
    <row r="598">
      <c r="A598" s="10" t="s">
        <v>1993</v>
      </c>
      <c r="B598" s="20"/>
      <c r="C598" s="19" t="s">
        <v>200</v>
      </c>
      <c r="D598" s="19" t="s">
        <v>2270</v>
      </c>
      <c r="E598" s="19"/>
      <c r="F598" s="19" t="s">
        <v>2243</v>
      </c>
    </row>
    <row r="599">
      <c r="A599" s="10" t="s">
        <v>1610</v>
      </c>
      <c r="B599" s="20"/>
      <c r="C599" s="19" t="s">
        <v>2307</v>
      </c>
      <c r="D599" s="19" t="s">
        <v>2270</v>
      </c>
      <c r="E599" s="19"/>
      <c r="F599" s="19" t="s">
        <v>2243</v>
      </c>
    </row>
    <row r="600">
      <c r="A600" s="10" t="s">
        <v>2011</v>
      </c>
      <c r="B600" s="20"/>
      <c r="C600" s="19" t="s">
        <v>2307</v>
      </c>
      <c r="D600" s="19" t="s">
        <v>2270</v>
      </c>
      <c r="E600" s="19"/>
      <c r="F600" s="19" t="s">
        <v>2243</v>
      </c>
    </row>
    <row r="601">
      <c r="A601" s="10" t="s">
        <v>1844</v>
      </c>
      <c r="B601" s="20"/>
      <c r="C601" s="19" t="s">
        <v>2307</v>
      </c>
      <c r="D601" s="19" t="s">
        <v>2270</v>
      </c>
      <c r="E601" s="19"/>
      <c r="F601" s="19" t="s">
        <v>2243</v>
      </c>
    </row>
    <row r="602">
      <c r="A602" s="10" t="s">
        <v>1863</v>
      </c>
      <c r="B602" s="20"/>
      <c r="C602" s="19" t="s">
        <v>2307</v>
      </c>
      <c r="D602" s="19" t="s">
        <v>2270</v>
      </c>
      <c r="E602" s="19"/>
      <c r="F602" s="19" t="s">
        <v>2243</v>
      </c>
    </row>
    <row r="603">
      <c r="A603" s="10" t="s">
        <v>1935</v>
      </c>
      <c r="B603" s="20"/>
      <c r="C603" s="19" t="s">
        <v>595</v>
      </c>
      <c r="D603" s="19" t="s">
        <v>2270</v>
      </c>
      <c r="E603" s="20"/>
      <c r="F603" s="19" t="s">
        <v>2243</v>
      </c>
    </row>
    <row r="604">
      <c r="A604" s="10" t="s">
        <v>1671</v>
      </c>
      <c r="B604" s="20"/>
      <c r="C604" s="19" t="s">
        <v>1671</v>
      </c>
      <c r="D604" s="19" t="s">
        <v>2270</v>
      </c>
      <c r="E604" s="19"/>
      <c r="F604" s="19" t="s">
        <v>2243</v>
      </c>
    </row>
    <row r="605">
      <c r="A605" s="10" t="s">
        <v>1820</v>
      </c>
      <c r="B605" s="20"/>
      <c r="C605" s="19" t="s">
        <v>2308</v>
      </c>
      <c r="D605" s="19" t="s">
        <v>2270</v>
      </c>
      <c r="E605" s="19"/>
      <c r="F605" s="19" t="s">
        <v>2243</v>
      </c>
    </row>
    <row r="606">
      <c r="A606" s="10" t="s">
        <v>1834</v>
      </c>
      <c r="B606" s="20"/>
      <c r="C606" s="19" t="s">
        <v>2308</v>
      </c>
      <c r="D606" s="19" t="s">
        <v>2270</v>
      </c>
      <c r="E606" s="19"/>
      <c r="F606" s="19" t="s">
        <v>2243</v>
      </c>
    </row>
    <row r="607">
      <c r="A607" s="10" t="s">
        <v>1926</v>
      </c>
      <c r="B607" s="20"/>
      <c r="C607" s="19" t="s">
        <v>2308</v>
      </c>
      <c r="D607" s="19" t="s">
        <v>2270</v>
      </c>
      <c r="E607" s="19"/>
      <c r="F607" s="19" t="s">
        <v>2243</v>
      </c>
    </row>
    <row r="608">
      <c r="A608" s="10" t="s">
        <v>968</v>
      </c>
      <c r="B608" s="20"/>
      <c r="C608" s="19" t="s">
        <v>968</v>
      </c>
      <c r="D608" s="19" t="s">
        <v>2270</v>
      </c>
      <c r="E608" s="19"/>
      <c r="F608" s="19" t="s">
        <v>2243</v>
      </c>
    </row>
    <row r="609">
      <c r="A609" s="10" t="s">
        <v>2119</v>
      </c>
      <c r="B609" s="20"/>
      <c r="C609" s="19" t="s">
        <v>968</v>
      </c>
      <c r="D609" s="19" t="s">
        <v>2270</v>
      </c>
      <c r="E609" s="19"/>
      <c r="F609" s="19" t="s">
        <v>2243</v>
      </c>
    </row>
    <row r="610">
      <c r="A610" s="10" t="s">
        <v>1613</v>
      </c>
      <c r="B610" s="20"/>
      <c r="C610" s="19" t="s">
        <v>968</v>
      </c>
      <c r="D610" s="19" t="s">
        <v>2270</v>
      </c>
      <c r="E610" s="19"/>
      <c r="F610" s="19" t="s">
        <v>2243</v>
      </c>
    </row>
    <row r="611">
      <c r="A611" s="10" t="s">
        <v>2058</v>
      </c>
      <c r="B611" s="20"/>
      <c r="C611" s="19" t="s">
        <v>949</v>
      </c>
      <c r="D611" s="19" t="s">
        <v>2270</v>
      </c>
      <c r="E611" s="19"/>
      <c r="F611" s="19" t="s">
        <v>2243</v>
      </c>
    </row>
    <row r="612">
      <c r="A612" s="10" t="s">
        <v>949</v>
      </c>
      <c r="B612" s="20"/>
      <c r="C612" s="19" t="s">
        <v>949</v>
      </c>
      <c r="D612" s="19" t="s">
        <v>2270</v>
      </c>
      <c r="E612" s="19"/>
      <c r="F612" s="19" t="s">
        <v>2243</v>
      </c>
    </row>
    <row r="613">
      <c r="A613" s="10" t="s">
        <v>1888</v>
      </c>
      <c r="B613" s="20"/>
      <c r="C613" s="19" t="s">
        <v>949</v>
      </c>
      <c r="D613" s="19" t="s">
        <v>2270</v>
      </c>
      <c r="E613" s="19"/>
      <c r="F613" s="19" t="s">
        <v>2243</v>
      </c>
    </row>
    <row r="614">
      <c r="A614" s="10" t="s">
        <v>1838</v>
      </c>
      <c r="B614" s="20"/>
      <c r="C614" s="19" t="s">
        <v>949</v>
      </c>
      <c r="D614" s="19" t="s">
        <v>2270</v>
      </c>
      <c r="E614" s="19"/>
      <c r="F614" s="19" t="s">
        <v>2243</v>
      </c>
    </row>
    <row r="615">
      <c r="A615" s="10" t="s">
        <v>1870</v>
      </c>
      <c r="B615" s="20"/>
      <c r="C615" s="19" t="s">
        <v>949</v>
      </c>
      <c r="D615" s="19" t="s">
        <v>2270</v>
      </c>
      <c r="E615" s="19"/>
      <c r="F615" s="19" t="s">
        <v>2243</v>
      </c>
    </row>
    <row r="616">
      <c r="A616" s="10" t="s">
        <v>2060</v>
      </c>
      <c r="B616" s="20"/>
      <c r="C616" s="19" t="s">
        <v>949</v>
      </c>
      <c r="D616" s="19" t="s">
        <v>2270</v>
      </c>
      <c r="E616" s="19"/>
      <c r="F616" s="19" t="s">
        <v>2243</v>
      </c>
    </row>
    <row r="617">
      <c r="A617" s="10" t="s">
        <v>1999</v>
      </c>
      <c r="B617" s="20"/>
      <c r="C617" s="19" t="s">
        <v>949</v>
      </c>
      <c r="D617" s="19" t="s">
        <v>2270</v>
      </c>
      <c r="E617" s="19"/>
      <c r="F617" s="19" t="s">
        <v>2243</v>
      </c>
    </row>
    <row r="618">
      <c r="A618" s="10" t="s">
        <v>1967</v>
      </c>
      <c r="B618" s="20"/>
      <c r="C618" s="19" t="s">
        <v>949</v>
      </c>
      <c r="D618" s="19" t="s">
        <v>2270</v>
      </c>
      <c r="E618" s="19"/>
      <c r="F618" s="19" t="s">
        <v>2243</v>
      </c>
    </row>
    <row r="619">
      <c r="A619" s="10" t="s">
        <v>1714</v>
      </c>
      <c r="B619" s="20"/>
      <c r="C619" s="19" t="s">
        <v>949</v>
      </c>
      <c r="D619" s="19" t="s">
        <v>2270</v>
      </c>
      <c r="E619" s="19"/>
      <c r="F619" s="19" t="s">
        <v>2243</v>
      </c>
    </row>
    <row r="620">
      <c r="A620" s="10" t="s">
        <v>2009</v>
      </c>
      <c r="B620" s="20"/>
      <c r="C620" s="19" t="s">
        <v>949</v>
      </c>
      <c r="D620" s="19" t="s">
        <v>2270</v>
      </c>
      <c r="E620" s="19"/>
      <c r="F620" s="19" t="s">
        <v>2243</v>
      </c>
    </row>
    <row r="621">
      <c r="A621" s="10" t="s">
        <v>1010</v>
      </c>
      <c r="B621" s="20"/>
      <c r="C621" s="19" t="s">
        <v>949</v>
      </c>
      <c r="D621" s="19" t="s">
        <v>2270</v>
      </c>
      <c r="E621" s="19"/>
      <c r="F621" s="19" t="s">
        <v>2243</v>
      </c>
    </row>
    <row r="622">
      <c r="A622" s="10" t="s">
        <v>2027</v>
      </c>
      <c r="B622" s="20"/>
      <c r="C622" s="19" t="s">
        <v>949</v>
      </c>
      <c r="D622" s="19" t="s">
        <v>2270</v>
      </c>
      <c r="E622" s="20"/>
      <c r="F622" s="19" t="s">
        <v>2243</v>
      </c>
    </row>
    <row r="623">
      <c r="A623" s="10" t="s">
        <v>1717</v>
      </c>
      <c r="B623" s="20"/>
      <c r="C623" s="19" t="s">
        <v>949</v>
      </c>
      <c r="D623" s="19" t="s">
        <v>2270</v>
      </c>
      <c r="E623" s="20"/>
      <c r="F623" s="19" t="s">
        <v>2243</v>
      </c>
    </row>
    <row r="624">
      <c r="A624" s="10" t="s">
        <v>1278</v>
      </c>
      <c r="B624" s="20"/>
      <c r="C624" s="19" t="s">
        <v>699</v>
      </c>
      <c r="D624" s="19" t="s">
        <v>2270</v>
      </c>
      <c r="E624" s="19"/>
      <c r="F624" s="19" t="s">
        <v>2243</v>
      </c>
    </row>
    <row r="625">
      <c r="A625" s="10" t="s">
        <v>614</v>
      </c>
      <c r="B625" s="20"/>
      <c r="C625" s="19" t="s">
        <v>699</v>
      </c>
      <c r="D625" s="19" t="s">
        <v>2270</v>
      </c>
      <c r="E625" s="19"/>
      <c r="F625" s="19" t="s">
        <v>2243</v>
      </c>
    </row>
    <row r="626">
      <c r="A626" s="10" t="s">
        <v>917</v>
      </c>
      <c r="B626" s="20"/>
      <c r="C626" s="19" t="s">
        <v>699</v>
      </c>
      <c r="D626" s="19" t="s">
        <v>2270</v>
      </c>
      <c r="E626" s="19"/>
      <c r="F626" s="19" t="s">
        <v>2243</v>
      </c>
    </row>
    <row r="627">
      <c r="A627" s="10" t="s">
        <v>417</v>
      </c>
      <c r="B627" s="20"/>
      <c r="C627" s="19" t="s">
        <v>699</v>
      </c>
      <c r="D627" s="19" t="s">
        <v>2270</v>
      </c>
      <c r="E627" s="19"/>
      <c r="F627" s="19" t="s">
        <v>2243</v>
      </c>
    </row>
    <row r="628">
      <c r="A628" s="10" t="s">
        <v>1806</v>
      </c>
      <c r="B628" s="20"/>
      <c r="C628" s="19" t="s">
        <v>699</v>
      </c>
      <c r="D628" s="19" t="s">
        <v>2270</v>
      </c>
      <c r="E628" s="19"/>
      <c r="F628" s="19" t="s">
        <v>2243</v>
      </c>
    </row>
    <row r="629">
      <c r="A629" s="10" t="s">
        <v>1875</v>
      </c>
      <c r="B629" s="20"/>
      <c r="C629" s="19" t="s">
        <v>699</v>
      </c>
      <c r="D629" s="19" t="s">
        <v>2270</v>
      </c>
      <c r="E629" s="19"/>
      <c r="F629" s="19" t="s">
        <v>2243</v>
      </c>
    </row>
    <row r="630">
      <c r="A630" s="10" t="s">
        <v>1238</v>
      </c>
      <c r="B630" s="20"/>
      <c r="C630" s="19" t="s">
        <v>699</v>
      </c>
      <c r="D630" s="19" t="s">
        <v>2270</v>
      </c>
      <c r="E630" s="19"/>
      <c r="F630" s="19" t="s">
        <v>2243</v>
      </c>
    </row>
    <row r="631">
      <c r="A631" s="10" t="s">
        <v>699</v>
      </c>
      <c r="B631" s="20"/>
      <c r="C631" s="19" t="s">
        <v>699</v>
      </c>
      <c r="D631" s="19" t="s">
        <v>2270</v>
      </c>
      <c r="E631" s="19"/>
      <c r="F631" s="19" t="s">
        <v>2243</v>
      </c>
    </row>
    <row r="632">
      <c r="A632" s="10" t="s">
        <v>1101</v>
      </c>
      <c r="B632" s="20"/>
      <c r="C632" s="19" t="s">
        <v>699</v>
      </c>
      <c r="D632" s="19" t="s">
        <v>2270</v>
      </c>
      <c r="E632" s="19"/>
      <c r="F632" s="19" t="s">
        <v>2243</v>
      </c>
    </row>
    <row r="633">
      <c r="A633" s="10" t="s">
        <v>906</v>
      </c>
      <c r="B633" s="20"/>
      <c r="C633" s="19" t="s">
        <v>699</v>
      </c>
      <c r="D633" s="19" t="s">
        <v>2270</v>
      </c>
      <c r="E633" s="19"/>
      <c r="F633" s="19" t="s">
        <v>2243</v>
      </c>
    </row>
    <row r="634">
      <c r="A634" s="10" t="s">
        <v>2204</v>
      </c>
      <c r="B634" s="20"/>
      <c r="C634" s="19" t="s">
        <v>699</v>
      </c>
      <c r="D634" s="19" t="s">
        <v>2270</v>
      </c>
      <c r="E634" s="19"/>
      <c r="F634" s="19" t="s">
        <v>2243</v>
      </c>
    </row>
    <row r="635">
      <c r="A635" s="10" t="s">
        <v>1919</v>
      </c>
      <c r="B635" s="20"/>
      <c r="C635" s="19" t="s">
        <v>699</v>
      </c>
      <c r="D635" s="19" t="s">
        <v>2270</v>
      </c>
      <c r="E635" s="19"/>
      <c r="F635" s="19" t="s">
        <v>2243</v>
      </c>
    </row>
    <row r="636">
      <c r="A636" s="10" t="s">
        <v>1994</v>
      </c>
      <c r="B636" s="20"/>
      <c r="C636" s="19" t="s">
        <v>699</v>
      </c>
      <c r="D636" s="19" t="s">
        <v>2270</v>
      </c>
      <c r="E636" s="19"/>
      <c r="F636" s="19" t="s">
        <v>2243</v>
      </c>
    </row>
    <row r="637">
      <c r="A637" s="10" t="s">
        <v>1756</v>
      </c>
      <c r="B637" s="20"/>
      <c r="C637" s="19" t="s">
        <v>699</v>
      </c>
      <c r="D637" s="19" t="s">
        <v>2270</v>
      </c>
      <c r="E637" s="20"/>
      <c r="F637" s="19" t="s">
        <v>2243</v>
      </c>
    </row>
    <row r="638">
      <c r="A638" s="10" t="s">
        <v>1257</v>
      </c>
      <c r="B638" s="20"/>
      <c r="C638" s="19" t="s">
        <v>2260</v>
      </c>
      <c r="D638" s="19" t="s">
        <v>2270</v>
      </c>
      <c r="E638" s="19"/>
      <c r="F638" s="19" t="s">
        <v>2243</v>
      </c>
    </row>
    <row r="639">
      <c r="A639" s="10" t="s">
        <v>1037</v>
      </c>
      <c r="B639" s="19" t="s">
        <v>2309</v>
      </c>
      <c r="C639" s="19" t="s">
        <v>2260</v>
      </c>
      <c r="D639" s="19" t="s">
        <v>2270</v>
      </c>
      <c r="E639" s="19"/>
      <c r="F639" s="19" t="s">
        <v>2243</v>
      </c>
    </row>
    <row r="640">
      <c r="A640" s="10" t="s">
        <v>1225</v>
      </c>
      <c r="B640" s="19" t="s">
        <v>2308</v>
      </c>
      <c r="C640" s="19" t="s">
        <v>2260</v>
      </c>
      <c r="D640" s="19" t="s">
        <v>2270</v>
      </c>
      <c r="E640" s="19"/>
      <c r="F640" s="19" t="s">
        <v>2243</v>
      </c>
    </row>
    <row r="641">
      <c r="A641" s="10" t="s">
        <v>64</v>
      </c>
      <c r="B641" s="19" t="s">
        <v>2308</v>
      </c>
      <c r="C641" s="19" t="s">
        <v>2260</v>
      </c>
      <c r="D641" s="19" t="s">
        <v>2270</v>
      </c>
      <c r="E641" s="19"/>
      <c r="F641" s="19" t="s">
        <v>2243</v>
      </c>
    </row>
    <row r="642">
      <c r="A642" s="10" t="s">
        <v>380</v>
      </c>
      <c r="B642" s="19" t="s">
        <v>155</v>
      </c>
      <c r="C642" s="19" t="s">
        <v>2260</v>
      </c>
      <c r="D642" s="19" t="s">
        <v>2270</v>
      </c>
      <c r="E642" s="19"/>
      <c r="F642" s="19" t="s">
        <v>2243</v>
      </c>
    </row>
    <row r="643">
      <c r="A643" s="10" t="s">
        <v>1768</v>
      </c>
      <c r="B643" s="20"/>
      <c r="C643" s="19" t="s">
        <v>38</v>
      </c>
      <c r="D643" s="19" t="s">
        <v>2270</v>
      </c>
      <c r="E643" s="20"/>
      <c r="F643" s="19" t="s">
        <v>2243</v>
      </c>
    </row>
    <row r="644">
      <c r="A644" s="10" t="s">
        <v>38</v>
      </c>
      <c r="B644" s="20"/>
      <c r="C644" s="19" t="s">
        <v>38</v>
      </c>
      <c r="D644" s="19" t="s">
        <v>2270</v>
      </c>
      <c r="E644" s="20"/>
      <c r="F644" s="19" t="s">
        <v>2243</v>
      </c>
    </row>
    <row r="645">
      <c r="A645" s="10" t="s">
        <v>1727</v>
      </c>
      <c r="B645" s="20"/>
      <c r="C645" s="19" t="s">
        <v>38</v>
      </c>
      <c r="D645" s="19" t="s">
        <v>2270</v>
      </c>
      <c r="E645" s="20"/>
      <c r="F645" s="19" t="s">
        <v>2243</v>
      </c>
    </row>
    <row r="646">
      <c r="A646" s="10" t="s">
        <v>1792</v>
      </c>
      <c r="B646" s="20"/>
      <c r="C646" s="19" t="s">
        <v>38</v>
      </c>
      <c r="D646" s="19" t="s">
        <v>2270</v>
      </c>
      <c r="E646" s="20"/>
      <c r="F646" s="19" t="s">
        <v>2243</v>
      </c>
    </row>
    <row r="647">
      <c r="A647" s="10" t="s">
        <v>958</v>
      </c>
      <c r="B647" s="20"/>
      <c r="C647" s="19" t="s">
        <v>38</v>
      </c>
      <c r="D647" s="19" t="s">
        <v>2270</v>
      </c>
      <c r="E647" s="20"/>
      <c r="F647" s="19" t="s">
        <v>2243</v>
      </c>
    </row>
    <row r="648">
      <c r="A648" s="10" t="s">
        <v>1725</v>
      </c>
      <c r="B648" s="20"/>
      <c r="C648" s="19" t="s">
        <v>38</v>
      </c>
      <c r="D648" s="19" t="s">
        <v>2270</v>
      </c>
      <c r="E648" s="20"/>
      <c r="F648" s="19" t="s">
        <v>2243</v>
      </c>
    </row>
    <row r="649">
      <c r="A649" s="10" t="s">
        <v>905</v>
      </c>
      <c r="B649" s="20"/>
      <c r="C649" s="19" t="s">
        <v>38</v>
      </c>
      <c r="D649" s="19" t="s">
        <v>2270</v>
      </c>
      <c r="E649" s="20"/>
      <c r="F649" s="19" t="s">
        <v>2243</v>
      </c>
    </row>
    <row r="650">
      <c r="A650" s="10" t="s">
        <v>921</v>
      </c>
      <c r="B650" s="20"/>
      <c r="C650" s="19" t="s">
        <v>38</v>
      </c>
      <c r="D650" s="19" t="s">
        <v>2270</v>
      </c>
      <c r="E650" s="20"/>
      <c r="F650" s="19" t="s">
        <v>2243</v>
      </c>
    </row>
    <row r="651">
      <c r="A651" s="10" t="s">
        <v>1947</v>
      </c>
      <c r="B651" s="20"/>
      <c r="C651" s="19" t="s">
        <v>2310</v>
      </c>
      <c r="D651" s="19" t="s">
        <v>2270</v>
      </c>
      <c r="E651" s="19"/>
      <c r="F651" s="19" t="s">
        <v>2243</v>
      </c>
    </row>
    <row r="652">
      <c r="A652" s="10" t="s">
        <v>1754</v>
      </c>
      <c r="B652" s="20"/>
      <c r="C652" s="19" t="s">
        <v>2310</v>
      </c>
      <c r="D652" s="19" t="s">
        <v>2270</v>
      </c>
      <c r="E652" s="20"/>
      <c r="F652" s="19" t="s">
        <v>2243</v>
      </c>
    </row>
    <row r="653">
      <c r="A653" s="10" t="s">
        <v>1784</v>
      </c>
      <c r="B653" s="20"/>
      <c r="C653" s="19" t="s">
        <v>2310</v>
      </c>
      <c r="D653" s="19" t="s">
        <v>2270</v>
      </c>
      <c r="E653" s="20"/>
      <c r="F653" s="19" t="s">
        <v>2243</v>
      </c>
    </row>
    <row r="654">
      <c r="A654" s="10" t="s">
        <v>1867</v>
      </c>
      <c r="B654" s="20"/>
      <c r="C654" s="19" t="s">
        <v>2310</v>
      </c>
      <c r="D654" s="19" t="s">
        <v>2270</v>
      </c>
      <c r="E654" s="20"/>
      <c r="F654" s="19" t="s">
        <v>2243</v>
      </c>
    </row>
    <row r="655">
      <c r="A655" s="10" t="s">
        <v>1088</v>
      </c>
      <c r="B655" s="20"/>
      <c r="C655" s="19" t="s">
        <v>2310</v>
      </c>
      <c r="D655" s="19" t="s">
        <v>2270</v>
      </c>
      <c r="E655" s="20"/>
      <c r="F655" s="19" t="s">
        <v>2243</v>
      </c>
    </row>
    <row r="656">
      <c r="A656" s="10" t="s">
        <v>1736</v>
      </c>
      <c r="B656" s="20"/>
      <c r="C656" s="19" t="s">
        <v>2310</v>
      </c>
      <c r="D656" s="19" t="s">
        <v>2270</v>
      </c>
      <c r="E656" s="20"/>
      <c r="F656" s="19" t="s">
        <v>2243</v>
      </c>
    </row>
    <row r="657">
      <c r="A657" s="10" t="s">
        <v>98</v>
      </c>
      <c r="B657" s="20"/>
      <c r="C657" s="19" t="s">
        <v>2310</v>
      </c>
      <c r="D657" s="19" t="s">
        <v>2270</v>
      </c>
      <c r="E657" s="20"/>
      <c r="F657" s="19" t="s">
        <v>2243</v>
      </c>
    </row>
    <row r="658">
      <c r="A658" s="10" t="s">
        <v>1946</v>
      </c>
      <c r="B658" s="20"/>
      <c r="C658" s="19" t="s">
        <v>2310</v>
      </c>
      <c r="D658" s="19" t="s">
        <v>2270</v>
      </c>
      <c r="E658" s="20"/>
      <c r="F658" s="19" t="s">
        <v>2243</v>
      </c>
    </row>
    <row r="659">
      <c r="A659" s="10" t="s">
        <v>2052</v>
      </c>
      <c r="B659" s="20"/>
      <c r="C659" s="19" t="s">
        <v>2310</v>
      </c>
      <c r="D659" s="19" t="s">
        <v>2270</v>
      </c>
      <c r="E659" s="20"/>
      <c r="F659" s="19" t="s">
        <v>2243</v>
      </c>
    </row>
    <row r="660">
      <c r="A660" s="10" t="s">
        <v>856</v>
      </c>
      <c r="B660" s="20"/>
      <c r="C660" s="19" t="s">
        <v>2310</v>
      </c>
      <c r="D660" s="19" t="s">
        <v>2270</v>
      </c>
      <c r="E660" s="20"/>
      <c r="F660" s="19" t="s">
        <v>2243</v>
      </c>
    </row>
    <row r="661">
      <c r="A661" s="10" t="s">
        <v>52</v>
      </c>
      <c r="B661" s="20"/>
      <c r="C661" s="19" t="s">
        <v>2311</v>
      </c>
      <c r="D661" s="19" t="s">
        <v>2270</v>
      </c>
      <c r="E661" s="19"/>
      <c r="F661" s="19" t="s">
        <v>2243</v>
      </c>
    </row>
    <row r="662">
      <c r="A662" s="10" t="s">
        <v>1561</v>
      </c>
      <c r="B662" s="19" t="s">
        <v>2308</v>
      </c>
      <c r="C662" s="19" t="s">
        <v>2311</v>
      </c>
      <c r="D662" s="19" t="s">
        <v>2270</v>
      </c>
      <c r="E662" s="19"/>
      <c r="F662" s="19" t="s">
        <v>2243</v>
      </c>
    </row>
    <row r="663">
      <c r="A663" s="10" t="s">
        <v>555</v>
      </c>
      <c r="B663" s="20"/>
      <c r="C663" s="19" t="s">
        <v>2311</v>
      </c>
      <c r="D663" s="19" t="s">
        <v>2270</v>
      </c>
      <c r="E663" s="19"/>
      <c r="F663" s="19" t="s">
        <v>2243</v>
      </c>
    </row>
    <row r="664">
      <c r="A664" s="10" t="s">
        <v>492</v>
      </c>
      <c r="B664" s="20"/>
      <c r="C664" s="19" t="s">
        <v>2311</v>
      </c>
      <c r="D664" s="19" t="s">
        <v>2270</v>
      </c>
      <c r="E664" s="19"/>
      <c r="F664" s="19" t="s">
        <v>2243</v>
      </c>
    </row>
    <row r="665">
      <c r="A665" s="10" t="s">
        <v>523</v>
      </c>
      <c r="B665" s="20"/>
      <c r="C665" s="19" t="s">
        <v>2311</v>
      </c>
      <c r="D665" s="19" t="s">
        <v>2270</v>
      </c>
      <c r="E665" s="19"/>
      <c r="F665" s="19" t="s">
        <v>2243</v>
      </c>
    </row>
    <row r="666">
      <c r="A666" s="10" t="s">
        <v>1630</v>
      </c>
      <c r="B666" s="20"/>
      <c r="C666" s="19" t="s">
        <v>2311</v>
      </c>
      <c r="D666" s="19" t="s">
        <v>2270</v>
      </c>
      <c r="E666" s="19"/>
      <c r="F666" s="19" t="s">
        <v>2243</v>
      </c>
    </row>
    <row r="667">
      <c r="A667" s="10" t="s">
        <v>484</v>
      </c>
      <c r="B667" s="20"/>
      <c r="C667" s="19" t="s">
        <v>2311</v>
      </c>
      <c r="D667" s="19" t="s">
        <v>2270</v>
      </c>
      <c r="E667" s="19"/>
      <c r="F667" s="19" t="s">
        <v>2243</v>
      </c>
    </row>
    <row r="668">
      <c r="A668" s="10" t="s">
        <v>160</v>
      </c>
      <c r="B668" s="20"/>
      <c r="C668" s="19" t="s">
        <v>2312</v>
      </c>
      <c r="D668" s="19" t="s">
        <v>2270</v>
      </c>
      <c r="E668" s="20"/>
      <c r="F668" s="19" t="s">
        <v>2243</v>
      </c>
    </row>
    <row r="669">
      <c r="A669" s="10" t="s">
        <v>491</v>
      </c>
      <c r="B669" s="20"/>
      <c r="C669" s="19" t="s">
        <v>2312</v>
      </c>
      <c r="D669" s="19" t="s">
        <v>2270</v>
      </c>
      <c r="E669" s="20"/>
      <c r="F669" s="19" t="s">
        <v>2243</v>
      </c>
    </row>
    <row r="670">
      <c r="A670" s="10" t="s">
        <v>231</v>
      </c>
      <c r="B670" s="20"/>
      <c r="C670" s="19" t="s">
        <v>2312</v>
      </c>
      <c r="D670" s="19" t="s">
        <v>2270</v>
      </c>
      <c r="E670" s="20"/>
      <c r="F670" s="19" t="s">
        <v>2243</v>
      </c>
    </row>
    <row r="671">
      <c r="A671" s="10" t="s">
        <v>1047</v>
      </c>
      <c r="B671" s="20"/>
      <c r="C671" s="19" t="s">
        <v>2312</v>
      </c>
      <c r="D671" s="19" t="s">
        <v>2270</v>
      </c>
      <c r="E671" s="20"/>
      <c r="F671" s="19" t="s">
        <v>2243</v>
      </c>
    </row>
    <row r="672">
      <c r="B672" s="29"/>
      <c r="C672" s="29"/>
      <c r="D672" s="29"/>
      <c r="E672" s="29"/>
      <c r="F672" s="29"/>
    </row>
    <row r="673">
      <c r="B673" s="29"/>
      <c r="C673" s="29"/>
      <c r="D673" s="29"/>
      <c r="E673" s="29"/>
      <c r="F673" s="29"/>
    </row>
    <row r="674">
      <c r="B674" s="29"/>
      <c r="C674" s="29"/>
      <c r="D674" s="29"/>
      <c r="E674" s="29"/>
      <c r="F674" s="29"/>
    </row>
    <row r="675">
      <c r="B675" s="29"/>
      <c r="C675" s="29"/>
      <c r="D675" s="29"/>
      <c r="E675" s="29"/>
      <c r="F675" s="29"/>
    </row>
    <row r="676">
      <c r="B676" s="29"/>
      <c r="C676" s="29"/>
      <c r="D676" s="29"/>
      <c r="E676" s="29"/>
      <c r="F676" s="29"/>
    </row>
    <row r="677">
      <c r="B677" s="29"/>
      <c r="C677" s="29"/>
      <c r="D677" s="29"/>
      <c r="E677" s="29"/>
      <c r="F677" s="29"/>
    </row>
    <row r="678">
      <c r="B678" s="29"/>
      <c r="C678" s="29"/>
      <c r="D678" s="29"/>
      <c r="E678" s="29"/>
      <c r="F678" s="29"/>
    </row>
    <row r="679">
      <c r="B679" s="29"/>
      <c r="C679" s="29"/>
      <c r="D679" s="29"/>
      <c r="E679" s="29"/>
      <c r="F679" s="29"/>
    </row>
    <row r="680">
      <c r="B680" s="29"/>
      <c r="C680" s="29"/>
      <c r="D680" s="29"/>
      <c r="E680" s="29"/>
      <c r="F680" s="29"/>
    </row>
    <row r="681">
      <c r="B681" s="29"/>
      <c r="C681" s="29"/>
      <c r="D681" s="29"/>
      <c r="E681" s="29"/>
      <c r="F681" s="29"/>
    </row>
    <row r="682">
      <c r="B682" s="29"/>
      <c r="C682" s="29"/>
      <c r="D682" s="29"/>
      <c r="E682" s="29"/>
      <c r="F682" s="29"/>
    </row>
    <row r="683">
      <c r="B683" s="29"/>
      <c r="C683" s="29"/>
      <c r="D683" s="29"/>
      <c r="E683" s="29"/>
      <c r="F683" s="29"/>
    </row>
    <row r="684">
      <c r="B684" s="29"/>
      <c r="C684" s="29"/>
      <c r="D684" s="29"/>
      <c r="E684" s="29"/>
      <c r="F684" s="29"/>
    </row>
    <row r="685">
      <c r="B685" s="29"/>
      <c r="C685" s="29"/>
      <c r="D685" s="29"/>
      <c r="E685" s="29"/>
      <c r="F685" s="29"/>
    </row>
    <row r="686">
      <c r="B686" s="29"/>
      <c r="C686" s="29"/>
      <c r="D686" s="29"/>
      <c r="E686" s="29"/>
      <c r="F686" s="29"/>
    </row>
    <row r="687">
      <c r="B687" s="29"/>
      <c r="C687" s="29"/>
      <c r="D687" s="29"/>
      <c r="E687" s="29"/>
      <c r="F687" s="29"/>
    </row>
    <row r="688">
      <c r="B688" s="29"/>
      <c r="C688" s="29"/>
      <c r="D688" s="29"/>
      <c r="E688" s="29"/>
      <c r="F688" s="29"/>
    </row>
    <row r="689">
      <c r="B689" s="29"/>
      <c r="C689" s="29"/>
      <c r="D689" s="29"/>
      <c r="E689" s="29"/>
      <c r="F689" s="29"/>
    </row>
    <row r="690">
      <c r="B690" s="29"/>
      <c r="C690" s="29"/>
      <c r="D690" s="29"/>
      <c r="E690" s="29"/>
      <c r="F690" s="29"/>
    </row>
    <row r="691">
      <c r="B691" s="29"/>
      <c r="C691" s="29"/>
      <c r="D691" s="29"/>
      <c r="E691" s="29"/>
      <c r="F691" s="29"/>
    </row>
    <row r="692">
      <c r="B692" s="29"/>
      <c r="C692" s="29"/>
      <c r="D692" s="29"/>
      <c r="E692" s="29"/>
      <c r="F692" s="29"/>
    </row>
    <row r="693">
      <c r="B693" s="29"/>
      <c r="C693" s="29"/>
      <c r="D693" s="29"/>
      <c r="E693" s="29"/>
      <c r="F693" s="29"/>
    </row>
    <row r="694">
      <c r="B694" s="29"/>
      <c r="C694" s="29"/>
      <c r="D694" s="29"/>
      <c r="E694" s="29"/>
      <c r="F694" s="29"/>
    </row>
    <row r="695">
      <c r="B695" s="29"/>
      <c r="C695" s="29"/>
      <c r="D695" s="29"/>
      <c r="E695" s="29"/>
      <c r="F695" s="29"/>
    </row>
    <row r="696">
      <c r="B696" s="29"/>
      <c r="C696" s="29"/>
      <c r="D696" s="29"/>
      <c r="E696" s="29"/>
      <c r="F696" s="29"/>
    </row>
    <row r="697">
      <c r="B697" s="29"/>
      <c r="C697" s="29"/>
      <c r="D697" s="29"/>
      <c r="E697" s="29"/>
      <c r="F697" s="29"/>
    </row>
    <row r="698">
      <c r="B698" s="29"/>
      <c r="C698" s="29"/>
      <c r="D698" s="29"/>
      <c r="E698" s="29"/>
      <c r="F698" s="29"/>
    </row>
    <row r="699">
      <c r="B699" s="29"/>
      <c r="C699" s="29"/>
      <c r="D699" s="29"/>
      <c r="E699" s="29"/>
      <c r="F699" s="29"/>
    </row>
    <row r="700">
      <c r="B700" s="29"/>
      <c r="C700" s="29"/>
      <c r="D700" s="29"/>
      <c r="E700" s="29"/>
      <c r="F700" s="29"/>
    </row>
    <row r="701">
      <c r="B701" s="29"/>
      <c r="C701" s="29"/>
      <c r="D701" s="29"/>
      <c r="E701" s="29"/>
      <c r="F701" s="29"/>
    </row>
    <row r="702">
      <c r="B702" s="29"/>
      <c r="C702" s="29"/>
      <c r="D702" s="29"/>
      <c r="E702" s="29"/>
      <c r="F702" s="29"/>
    </row>
    <row r="703">
      <c r="B703" s="29"/>
      <c r="C703" s="29"/>
      <c r="D703" s="29"/>
      <c r="E703" s="29"/>
      <c r="F703" s="29"/>
    </row>
    <row r="704">
      <c r="B704" s="29"/>
      <c r="C704" s="29"/>
      <c r="D704" s="29"/>
      <c r="E704" s="29"/>
      <c r="F704" s="29"/>
    </row>
    <row r="705">
      <c r="B705" s="29"/>
      <c r="C705" s="29"/>
      <c r="D705" s="29"/>
      <c r="E705" s="29"/>
      <c r="F705" s="29"/>
    </row>
    <row r="706">
      <c r="B706" s="29"/>
      <c r="C706" s="29"/>
      <c r="D706" s="29"/>
      <c r="E706" s="29"/>
      <c r="F706" s="29"/>
    </row>
    <row r="707">
      <c r="B707" s="29"/>
      <c r="C707" s="29"/>
      <c r="D707" s="29"/>
      <c r="E707" s="29"/>
      <c r="F707" s="29"/>
    </row>
    <row r="708">
      <c r="B708" s="29"/>
      <c r="C708" s="29"/>
      <c r="D708" s="29"/>
      <c r="E708" s="29"/>
      <c r="F708" s="29"/>
    </row>
    <row r="709">
      <c r="B709" s="29"/>
      <c r="C709" s="29"/>
      <c r="D709" s="29"/>
      <c r="E709" s="29"/>
      <c r="F709" s="29"/>
    </row>
    <row r="710">
      <c r="B710" s="29"/>
      <c r="C710" s="29"/>
      <c r="D710" s="29"/>
      <c r="E710" s="29"/>
      <c r="F710" s="29"/>
    </row>
    <row r="711">
      <c r="B711" s="29"/>
      <c r="C711" s="29"/>
      <c r="D711" s="29"/>
      <c r="E711" s="29"/>
      <c r="F711" s="29"/>
    </row>
    <row r="712">
      <c r="B712" s="29"/>
      <c r="C712" s="29"/>
      <c r="D712" s="29"/>
      <c r="E712" s="29"/>
      <c r="F712" s="29"/>
    </row>
    <row r="713">
      <c r="B713" s="29"/>
      <c r="C713" s="29"/>
      <c r="D713" s="29"/>
      <c r="E713" s="29"/>
      <c r="F713" s="29"/>
    </row>
    <row r="714">
      <c r="B714" s="29"/>
      <c r="C714" s="29"/>
      <c r="D714" s="29"/>
      <c r="E714" s="29"/>
      <c r="F714" s="29"/>
    </row>
    <row r="715">
      <c r="B715" s="29"/>
      <c r="C715" s="29"/>
      <c r="D715" s="29"/>
      <c r="E715" s="29"/>
      <c r="F715" s="29"/>
    </row>
    <row r="716">
      <c r="B716" s="29"/>
      <c r="C716" s="29"/>
      <c r="D716" s="29"/>
      <c r="E716" s="29"/>
      <c r="F716" s="29"/>
    </row>
    <row r="717">
      <c r="B717" s="29"/>
      <c r="C717" s="29"/>
      <c r="D717" s="29"/>
      <c r="E717" s="29"/>
      <c r="F717" s="29"/>
    </row>
    <row r="718">
      <c r="B718" s="29"/>
      <c r="C718" s="29"/>
      <c r="D718" s="29"/>
      <c r="E718" s="29"/>
      <c r="F718" s="29"/>
    </row>
    <row r="719">
      <c r="B719" s="29"/>
      <c r="C719" s="29"/>
      <c r="D719" s="29"/>
      <c r="E719" s="29"/>
      <c r="F719" s="29"/>
    </row>
    <row r="720">
      <c r="B720" s="29"/>
      <c r="C720" s="29"/>
      <c r="D720" s="29"/>
      <c r="E720" s="29"/>
      <c r="F720" s="29"/>
    </row>
    <row r="721">
      <c r="B721" s="29"/>
      <c r="C721" s="29"/>
      <c r="D721" s="29"/>
      <c r="E721" s="29"/>
      <c r="F721" s="29"/>
    </row>
    <row r="722">
      <c r="B722" s="29"/>
      <c r="C722" s="29"/>
      <c r="D722" s="29"/>
      <c r="E722" s="29"/>
      <c r="F722" s="29"/>
    </row>
    <row r="723">
      <c r="B723" s="29"/>
      <c r="C723" s="29"/>
      <c r="D723" s="29"/>
      <c r="E723" s="29"/>
      <c r="F723" s="29"/>
    </row>
    <row r="724">
      <c r="B724" s="29"/>
      <c r="C724" s="29"/>
      <c r="D724" s="29"/>
      <c r="E724" s="29"/>
      <c r="F724" s="29"/>
    </row>
    <row r="725">
      <c r="B725" s="29"/>
      <c r="C725" s="29"/>
      <c r="D725" s="29"/>
      <c r="E725" s="29"/>
      <c r="F725" s="29"/>
    </row>
    <row r="726">
      <c r="B726" s="29"/>
      <c r="C726" s="29"/>
      <c r="D726" s="29"/>
      <c r="E726" s="29"/>
      <c r="F726" s="29"/>
    </row>
    <row r="727">
      <c r="B727" s="29"/>
      <c r="C727" s="29"/>
      <c r="D727" s="29"/>
      <c r="E727" s="29"/>
      <c r="F727" s="29"/>
    </row>
    <row r="728">
      <c r="B728" s="29"/>
      <c r="C728" s="29"/>
      <c r="D728" s="29"/>
      <c r="E728" s="29"/>
      <c r="F728" s="29"/>
    </row>
    <row r="729">
      <c r="B729" s="29"/>
      <c r="C729" s="29"/>
      <c r="D729" s="29"/>
      <c r="E729" s="29"/>
      <c r="F729" s="29"/>
    </row>
    <row r="730">
      <c r="B730" s="29"/>
      <c r="C730" s="29"/>
      <c r="D730" s="29"/>
      <c r="E730" s="29"/>
      <c r="F730" s="29"/>
    </row>
    <row r="731">
      <c r="B731" s="29"/>
      <c r="C731" s="29"/>
      <c r="D731" s="29"/>
      <c r="E731" s="29"/>
      <c r="F731" s="29"/>
    </row>
    <row r="732">
      <c r="B732" s="29"/>
      <c r="C732" s="29"/>
      <c r="D732" s="29"/>
      <c r="E732" s="29"/>
      <c r="F732" s="29"/>
    </row>
    <row r="733">
      <c r="B733" s="29"/>
      <c r="C733" s="29"/>
      <c r="D733" s="29"/>
      <c r="E733" s="29"/>
      <c r="F733" s="29"/>
    </row>
    <row r="734">
      <c r="B734" s="29"/>
      <c r="C734" s="29"/>
      <c r="D734" s="29"/>
      <c r="E734" s="29"/>
      <c r="F734" s="29"/>
    </row>
    <row r="735">
      <c r="B735" s="29"/>
      <c r="C735" s="29"/>
      <c r="D735" s="29"/>
      <c r="E735" s="29"/>
      <c r="F735" s="29"/>
    </row>
    <row r="736">
      <c r="B736" s="29"/>
      <c r="C736" s="29"/>
      <c r="D736" s="29"/>
      <c r="E736" s="29"/>
      <c r="F736" s="29"/>
    </row>
    <row r="737">
      <c r="B737" s="29"/>
      <c r="C737" s="29"/>
      <c r="D737" s="29"/>
      <c r="E737" s="29"/>
      <c r="F737" s="29"/>
    </row>
    <row r="738">
      <c r="B738" s="29"/>
      <c r="C738" s="29"/>
      <c r="D738" s="29"/>
      <c r="E738" s="29"/>
      <c r="F738" s="29"/>
    </row>
    <row r="739">
      <c r="B739" s="29"/>
      <c r="C739" s="29"/>
      <c r="D739" s="29"/>
      <c r="E739" s="29"/>
      <c r="F739" s="29"/>
    </row>
    <row r="740">
      <c r="B740" s="29"/>
      <c r="C740" s="29"/>
      <c r="D740" s="29"/>
      <c r="E740" s="29"/>
      <c r="F740" s="29"/>
    </row>
    <row r="741">
      <c r="B741" s="29"/>
      <c r="C741" s="29"/>
      <c r="D741" s="29"/>
      <c r="E741" s="29"/>
      <c r="F741" s="29"/>
    </row>
    <row r="742">
      <c r="B742" s="29"/>
      <c r="C742" s="29"/>
      <c r="D742" s="29"/>
      <c r="E742" s="29"/>
      <c r="F742" s="29"/>
    </row>
    <row r="743">
      <c r="B743" s="29"/>
      <c r="C743" s="29"/>
      <c r="D743" s="29"/>
      <c r="E743" s="29"/>
      <c r="F743" s="29"/>
    </row>
    <row r="744">
      <c r="B744" s="29"/>
      <c r="C744" s="29"/>
      <c r="D744" s="29"/>
      <c r="E744" s="29"/>
      <c r="F744" s="29"/>
    </row>
    <row r="745">
      <c r="B745" s="29"/>
      <c r="C745" s="29"/>
      <c r="D745" s="29"/>
      <c r="E745" s="29"/>
      <c r="F745" s="29"/>
    </row>
    <row r="746">
      <c r="B746" s="29"/>
      <c r="C746" s="29"/>
      <c r="D746" s="29"/>
      <c r="E746" s="29"/>
      <c r="F746" s="29"/>
    </row>
    <row r="747">
      <c r="B747" s="29"/>
      <c r="C747" s="29"/>
      <c r="D747" s="29"/>
      <c r="E747" s="29"/>
      <c r="F747" s="29"/>
    </row>
    <row r="748">
      <c r="B748" s="29"/>
      <c r="C748" s="29"/>
      <c r="D748" s="29"/>
      <c r="E748" s="29"/>
      <c r="F748" s="29"/>
    </row>
    <row r="749">
      <c r="B749" s="29"/>
      <c r="C749" s="29"/>
      <c r="D749" s="29"/>
      <c r="E749" s="29"/>
      <c r="F749" s="29"/>
    </row>
    <row r="750">
      <c r="B750" s="29"/>
      <c r="C750" s="29"/>
      <c r="D750" s="29"/>
      <c r="E750" s="29"/>
      <c r="F750" s="29"/>
    </row>
    <row r="751">
      <c r="B751" s="29"/>
      <c r="C751" s="29"/>
      <c r="D751" s="29"/>
      <c r="E751" s="29"/>
      <c r="F751" s="29"/>
    </row>
    <row r="752">
      <c r="B752" s="29"/>
      <c r="C752" s="29"/>
      <c r="D752" s="29"/>
      <c r="E752" s="29"/>
      <c r="F752" s="29"/>
    </row>
    <row r="753">
      <c r="B753" s="29"/>
      <c r="C753" s="29"/>
      <c r="D753" s="29"/>
      <c r="E753" s="29"/>
      <c r="F753" s="29"/>
    </row>
    <row r="754">
      <c r="B754" s="29"/>
      <c r="C754" s="29"/>
      <c r="D754" s="29"/>
      <c r="E754" s="29"/>
      <c r="F754" s="29"/>
    </row>
    <row r="755">
      <c r="B755" s="29"/>
      <c r="C755" s="29"/>
      <c r="D755" s="29"/>
      <c r="E755" s="29"/>
      <c r="F755" s="29"/>
    </row>
    <row r="756">
      <c r="B756" s="29"/>
      <c r="C756" s="29"/>
      <c r="D756" s="29"/>
      <c r="E756" s="29"/>
      <c r="F756" s="29"/>
    </row>
    <row r="757">
      <c r="B757" s="29"/>
      <c r="C757" s="29"/>
      <c r="D757" s="29"/>
      <c r="E757" s="29"/>
      <c r="F757" s="29"/>
    </row>
    <row r="758">
      <c r="B758" s="29"/>
      <c r="C758" s="29"/>
      <c r="D758" s="29"/>
      <c r="E758" s="29"/>
      <c r="F758" s="29"/>
    </row>
    <row r="759">
      <c r="B759" s="29"/>
      <c r="C759" s="29"/>
      <c r="D759" s="29"/>
      <c r="E759" s="29"/>
      <c r="F759" s="29"/>
    </row>
    <row r="760">
      <c r="B760" s="29"/>
      <c r="C760" s="29"/>
      <c r="D760" s="29"/>
      <c r="E760" s="29"/>
      <c r="F760" s="29"/>
    </row>
    <row r="761">
      <c r="B761" s="29"/>
      <c r="C761" s="29"/>
      <c r="D761" s="29"/>
      <c r="E761" s="29"/>
      <c r="F761" s="29"/>
    </row>
    <row r="762">
      <c r="B762" s="29"/>
      <c r="C762" s="29"/>
      <c r="D762" s="29"/>
      <c r="E762" s="29"/>
      <c r="F762" s="29"/>
    </row>
    <row r="763">
      <c r="B763" s="29"/>
      <c r="C763" s="29"/>
      <c r="D763" s="29"/>
      <c r="E763" s="29"/>
      <c r="F763" s="29"/>
    </row>
    <row r="764">
      <c r="B764" s="29"/>
      <c r="C764" s="29"/>
      <c r="D764" s="29"/>
      <c r="E764" s="29"/>
      <c r="F764" s="29"/>
    </row>
    <row r="765">
      <c r="B765" s="29"/>
      <c r="C765" s="29"/>
      <c r="D765" s="29"/>
      <c r="E765" s="29"/>
      <c r="F765" s="29"/>
    </row>
    <row r="766">
      <c r="B766" s="29"/>
      <c r="C766" s="29"/>
      <c r="D766" s="29"/>
      <c r="E766" s="29"/>
      <c r="F766" s="29"/>
    </row>
    <row r="767">
      <c r="B767" s="29"/>
      <c r="C767" s="29"/>
      <c r="D767" s="29"/>
      <c r="E767" s="29"/>
      <c r="F767" s="29"/>
    </row>
    <row r="768">
      <c r="B768" s="29"/>
      <c r="C768" s="29"/>
      <c r="D768" s="29"/>
      <c r="E768" s="29"/>
      <c r="F768" s="29"/>
    </row>
    <row r="769">
      <c r="B769" s="29"/>
      <c r="C769" s="29"/>
      <c r="D769" s="29"/>
      <c r="E769" s="29"/>
      <c r="F769" s="29"/>
    </row>
    <row r="770">
      <c r="B770" s="29"/>
      <c r="C770" s="29"/>
      <c r="D770" s="29"/>
      <c r="E770" s="29"/>
      <c r="F770" s="29"/>
    </row>
    <row r="771">
      <c r="B771" s="29"/>
      <c r="C771" s="29"/>
      <c r="D771" s="29"/>
      <c r="E771" s="29"/>
      <c r="F771" s="29"/>
    </row>
    <row r="772">
      <c r="B772" s="29"/>
      <c r="C772" s="29"/>
      <c r="D772" s="29"/>
      <c r="E772" s="29"/>
      <c r="F772" s="29"/>
    </row>
    <row r="773">
      <c r="B773" s="29"/>
      <c r="C773" s="29"/>
      <c r="D773" s="29"/>
      <c r="E773" s="29"/>
      <c r="F773" s="29"/>
    </row>
    <row r="774">
      <c r="B774" s="29"/>
      <c r="C774" s="29"/>
      <c r="D774" s="29"/>
      <c r="E774" s="29"/>
      <c r="F774" s="29"/>
    </row>
    <row r="775">
      <c r="B775" s="29"/>
      <c r="C775" s="29"/>
      <c r="D775" s="29"/>
      <c r="E775" s="29"/>
      <c r="F775" s="29"/>
    </row>
    <row r="776">
      <c r="B776" s="29"/>
      <c r="C776" s="29"/>
      <c r="D776" s="29"/>
      <c r="E776" s="29"/>
      <c r="F776" s="29"/>
    </row>
    <row r="777">
      <c r="B777" s="29"/>
      <c r="C777" s="29"/>
      <c r="D777" s="29"/>
      <c r="E777" s="29"/>
      <c r="F777" s="29"/>
    </row>
    <row r="778">
      <c r="B778" s="29"/>
      <c r="C778" s="29"/>
      <c r="D778" s="29"/>
      <c r="E778" s="29"/>
      <c r="F778" s="29"/>
    </row>
    <row r="779">
      <c r="B779" s="29"/>
      <c r="C779" s="29"/>
      <c r="D779" s="29"/>
      <c r="E779" s="29"/>
      <c r="F779" s="29"/>
    </row>
    <row r="780">
      <c r="B780" s="29"/>
      <c r="C780" s="29"/>
      <c r="D780" s="29"/>
      <c r="E780" s="29"/>
      <c r="F780" s="29"/>
    </row>
    <row r="781">
      <c r="B781" s="29"/>
      <c r="C781" s="29"/>
      <c r="D781" s="29"/>
      <c r="E781" s="29"/>
      <c r="F781" s="29"/>
    </row>
    <row r="782">
      <c r="B782" s="29"/>
      <c r="C782" s="29"/>
      <c r="D782" s="29"/>
      <c r="E782" s="29"/>
      <c r="F782" s="29"/>
    </row>
    <row r="783">
      <c r="B783" s="29"/>
      <c r="C783" s="29"/>
      <c r="D783" s="29"/>
      <c r="E783" s="29"/>
      <c r="F783" s="29"/>
    </row>
    <row r="784">
      <c r="B784" s="29"/>
      <c r="C784" s="29"/>
      <c r="D784" s="29"/>
      <c r="E784" s="29"/>
      <c r="F784" s="29"/>
    </row>
    <row r="785">
      <c r="B785" s="29"/>
      <c r="C785" s="29"/>
      <c r="D785" s="29"/>
      <c r="E785" s="29"/>
      <c r="F785" s="29"/>
    </row>
    <row r="786">
      <c r="B786" s="29"/>
      <c r="C786" s="29"/>
      <c r="D786" s="29"/>
      <c r="E786" s="29"/>
      <c r="F786" s="29"/>
    </row>
    <row r="787">
      <c r="B787" s="29"/>
      <c r="C787" s="29"/>
      <c r="D787" s="29"/>
      <c r="E787" s="29"/>
      <c r="F787" s="29"/>
    </row>
    <row r="788">
      <c r="B788" s="29"/>
      <c r="C788" s="29"/>
      <c r="D788" s="29"/>
      <c r="E788" s="29"/>
      <c r="F788" s="29"/>
    </row>
    <row r="789">
      <c r="B789" s="29"/>
      <c r="C789" s="29"/>
      <c r="D789" s="29"/>
      <c r="E789" s="29"/>
      <c r="F789" s="29"/>
    </row>
    <row r="790">
      <c r="B790" s="29"/>
      <c r="C790" s="29"/>
      <c r="D790" s="29"/>
      <c r="E790" s="29"/>
      <c r="F790" s="29"/>
    </row>
    <row r="791">
      <c r="B791" s="29"/>
      <c r="C791" s="29"/>
      <c r="D791" s="29"/>
      <c r="E791" s="29"/>
      <c r="F791" s="29"/>
    </row>
    <row r="792">
      <c r="B792" s="29"/>
      <c r="C792" s="29"/>
      <c r="D792" s="29"/>
      <c r="E792" s="29"/>
      <c r="F792" s="29"/>
    </row>
    <row r="793">
      <c r="B793" s="29"/>
      <c r="C793" s="29"/>
      <c r="D793" s="29"/>
      <c r="E793" s="29"/>
      <c r="F793" s="29"/>
    </row>
    <row r="794">
      <c r="B794" s="29"/>
      <c r="C794" s="29"/>
      <c r="D794" s="29"/>
      <c r="E794" s="29"/>
      <c r="F794" s="29"/>
    </row>
    <row r="795">
      <c r="B795" s="29"/>
      <c r="C795" s="29"/>
      <c r="D795" s="29"/>
      <c r="E795" s="29"/>
      <c r="F795" s="29"/>
    </row>
    <row r="796">
      <c r="B796" s="29"/>
      <c r="C796" s="29"/>
      <c r="D796" s="29"/>
      <c r="E796" s="29"/>
      <c r="F796" s="29"/>
    </row>
    <row r="797">
      <c r="B797" s="29"/>
      <c r="C797" s="29"/>
      <c r="D797" s="29"/>
      <c r="E797" s="29"/>
      <c r="F797" s="29"/>
    </row>
    <row r="798">
      <c r="B798" s="29"/>
      <c r="C798" s="29"/>
      <c r="D798" s="29"/>
      <c r="E798" s="29"/>
      <c r="F798" s="29"/>
    </row>
    <row r="799">
      <c r="B799" s="29"/>
      <c r="C799" s="29"/>
      <c r="D799" s="29"/>
      <c r="E799" s="29"/>
      <c r="F799" s="29"/>
    </row>
    <row r="800">
      <c r="B800" s="29"/>
      <c r="C800" s="29"/>
      <c r="D800" s="29"/>
      <c r="E800" s="29"/>
      <c r="F800" s="29"/>
    </row>
    <row r="801">
      <c r="B801" s="29"/>
      <c r="C801" s="29"/>
      <c r="D801" s="29"/>
      <c r="E801" s="29"/>
      <c r="F801" s="29"/>
    </row>
    <row r="802">
      <c r="B802" s="29"/>
      <c r="C802" s="29"/>
      <c r="D802" s="29"/>
      <c r="E802" s="29"/>
      <c r="F802" s="29"/>
    </row>
    <row r="803">
      <c r="B803" s="29"/>
      <c r="C803" s="29"/>
      <c r="D803" s="29"/>
      <c r="E803" s="29"/>
      <c r="F803" s="29"/>
    </row>
    <row r="804">
      <c r="B804" s="29"/>
      <c r="C804" s="29"/>
      <c r="D804" s="29"/>
      <c r="E804" s="29"/>
      <c r="F804" s="29"/>
    </row>
    <row r="805">
      <c r="B805" s="29"/>
      <c r="C805" s="29"/>
      <c r="D805" s="29"/>
      <c r="E805" s="29"/>
      <c r="F805" s="29"/>
    </row>
    <row r="806">
      <c r="B806" s="29"/>
      <c r="C806" s="29"/>
      <c r="D806" s="29"/>
      <c r="E806" s="29"/>
      <c r="F806" s="29"/>
    </row>
    <row r="807">
      <c r="B807" s="29"/>
      <c r="C807" s="29"/>
      <c r="D807" s="29"/>
      <c r="E807" s="29"/>
      <c r="F807" s="29"/>
    </row>
    <row r="808">
      <c r="B808" s="29"/>
      <c r="C808" s="29"/>
      <c r="D808" s="29"/>
      <c r="E808" s="29"/>
      <c r="F808" s="29"/>
    </row>
    <row r="809">
      <c r="B809" s="29"/>
      <c r="C809" s="29"/>
      <c r="D809" s="29"/>
      <c r="E809" s="29"/>
      <c r="F809" s="29"/>
    </row>
    <row r="810">
      <c r="B810" s="29"/>
      <c r="C810" s="29"/>
      <c r="D810" s="29"/>
      <c r="E810" s="29"/>
      <c r="F810" s="29"/>
    </row>
    <row r="811">
      <c r="B811" s="29"/>
      <c r="C811" s="29"/>
      <c r="D811" s="29"/>
      <c r="E811" s="29"/>
      <c r="F811" s="29"/>
    </row>
    <row r="812">
      <c r="B812" s="29"/>
      <c r="C812" s="29"/>
      <c r="D812" s="29"/>
      <c r="E812" s="29"/>
      <c r="F812" s="29"/>
    </row>
    <row r="813">
      <c r="B813" s="29"/>
      <c r="C813" s="29"/>
      <c r="D813" s="29"/>
      <c r="E813" s="29"/>
      <c r="F813" s="29"/>
    </row>
    <row r="814">
      <c r="B814" s="29"/>
      <c r="C814" s="29"/>
      <c r="D814" s="29"/>
      <c r="E814" s="29"/>
      <c r="F814" s="29"/>
    </row>
    <row r="815">
      <c r="B815" s="29"/>
      <c r="C815" s="29"/>
      <c r="D815" s="29"/>
      <c r="E815" s="29"/>
      <c r="F815" s="29"/>
    </row>
    <row r="816">
      <c r="B816" s="29"/>
      <c r="C816" s="29"/>
      <c r="D816" s="29"/>
      <c r="E816" s="29"/>
      <c r="F816" s="29"/>
    </row>
    <row r="817">
      <c r="B817" s="29"/>
      <c r="C817" s="29"/>
      <c r="D817" s="29"/>
      <c r="E817" s="29"/>
      <c r="F817" s="29"/>
    </row>
    <row r="818">
      <c r="B818" s="29"/>
      <c r="C818" s="29"/>
      <c r="D818" s="29"/>
      <c r="E818" s="29"/>
      <c r="F818" s="29"/>
    </row>
    <row r="819">
      <c r="B819" s="29"/>
      <c r="C819" s="29"/>
      <c r="D819" s="29"/>
      <c r="E819" s="29"/>
      <c r="F819" s="29"/>
    </row>
    <row r="820">
      <c r="B820" s="29"/>
      <c r="C820" s="29"/>
      <c r="D820" s="29"/>
      <c r="E820" s="29"/>
      <c r="F820" s="29"/>
    </row>
    <row r="821">
      <c r="B821" s="29"/>
      <c r="C821" s="29"/>
      <c r="D821" s="29"/>
      <c r="E821" s="29"/>
      <c r="F821" s="29"/>
    </row>
    <row r="822">
      <c r="B822" s="29"/>
      <c r="C822" s="29"/>
      <c r="D822" s="29"/>
      <c r="E822" s="29"/>
      <c r="F822" s="29"/>
    </row>
    <row r="823">
      <c r="B823" s="29"/>
      <c r="C823" s="29"/>
      <c r="D823" s="29"/>
      <c r="E823" s="29"/>
      <c r="F823" s="29"/>
    </row>
    <row r="824">
      <c r="B824" s="29"/>
      <c r="C824" s="29"/>
      <c r="D824" s="29"/>
      <c r="E824" s="29"/>
      <c r="F824" s="29"/>
    </row>
    <row r="825">
      <c r="B825" s="29"/>
      <c r="C825" s="29"/>
      <c r="D825" s="29"/>
      <c r="E825" s="29"/>
      <c r="F825" s="29"/>
    </row>
    <row r="826">
      <c r="B826" s="29"/>
      <c r="C826" s="29"/>
      <c r="D826" s="29"/>
      <c r="E826" s="29"/>
      <c r="F826" s="29"/>
    </row>
    <row r="827">
      <c r="B827" s="29"/>
      <c r="C827" s="29"/>
      <c r="D827" s="29"/>
      <c r="E827" s="29"/>
      <c r="F827" s="29"/>
    </row>
    <row r="828">
      <c r="B828" s="29"/>
      <c r="C828" s="29"/>
      <c r="D828" s="29"/>
      <c r="E828" s="29"/>
      <c r="F828" s="29"/>
    </row>
    <row r="829">
      <c r="B829" s="29"/>
      <c r="C829" s="29"/>
      <c r="D829" s="29"/>
      <c r="E829" s="29"/>
      <c r="F829" s="29"/>
    </row>
    <row r="830">
      <c r="B830" s="29"/>
      <c r="C830" s="29"/>
      <c r="D830" s="29"/>
      <c r="E830" s="29"/>
      <c r="F830" s="29"/>
    </row>
    <row r="831">
      <c r="B831" s="29"/>
      <c r="C831" s="29"/>
      <c r="D831" s="29"/>
      <c r="E831" s="29"/>
      <c r="F831" s="29"/>
    </row>
    <row r="832">
      <c r="B832" s="29"/>
      <c r="C832" s="29"/>
      <c r="D832" s="29"/>
      <c r="E832" s="29"/>
      <c r="F832" s="29"/>
    </row>
    <row r="833">
      <c r="B833" s="29"/>
      <c r="C833" s="29"/>
      <c r="D833" s="29"/>
      <c r="E833" s="29"/>
      <c r="F833" s="29"/>
    </row>
    <row r="834">
      <c r="B834" s="29"/>
      <c r="C834" s="29"/>
      <c r="D834" s="29"/>
      <c r="E834" s="29"/>
      <c r="F834" s="29"/>
    </row>
    <row r="835">
      <c r="B835" s="29"/>
      <c r="C835" s="29"/>
      <c r="D835" s="29"/>
      <c r="E835" s="29"/>
      <c r="F835" s="29"/>
    </row>
    <row r="836">
      <c r="B836" s="29"/>
      <c r="C836" s="29"/>
      <c r="D836" s="29"/>
      <c r="E836" s="29"/>
      <c r="F836" s="29"/>
    </row>
    <row r="837">
      <c r="B837" s="29"/>
      <c r="C837" s="29"/>
      <c r="D837" s="29"/>
      <c r="E837" s="29"/>
      <c r="F837" s="29"/>
    </row>
    <row r="838">
      <c r="B838" s="29"/>
      <c r="C838" s="29"/>
      <c r="D838" s="29"/>
      <c r="E838" s="29"/>
      <c r="F838" s="29"/>
    </row>
    <row r="839">
      <c r="B839" s="29"/>
      <c r="C839" s="29"/>
      <c r="D839" s="29"/>
      <c r="E839" s="29"/>
      <c r="F839" s="29"/>
    </row>
    <row r="840">
      <c r="B840" s="29"/>
      <c r="C840" s="29"/>
      <c r="D840" s="29"/>
      <c r="E840" s="29"/>
      <c r="F840" s="29"/>
    </row>
    <row r="841">
      <c r="B841" s="29"/>
      <c r="C841" s="29"/>
      <c r="D841" s="29"/>
      <c r="E841" s="29"/>
      <c r="F841" s="29"/>
    </row>
    <row r="842">
      <c r="B842" s="29"/>
      <c r="C842" s="29"/>
      <c r="D842" s="29"/>
      <c r="E842" s="29"/>
      <c r="F842" s="29"/>
    </row>
    <row r="843">
      <c r="B843" s="29"/>
      <c r="C843" s="29"/>
      <c r="D843" s="29"/>
      <c r="E843" s="29"/>
      <c r="F843" s="29"/>
    </row>
    <row r="844">
      <c r="B844" s="29"/>
      <c r="C844" s="29"/>
      <c r="D844" s="29"/>
      <c r="E844" s="29"/>
      <c r="F844" s="29"/>
    </row>
    <row r="845">
      <c r="B845" s="29"/>
      <c r="C845" s="29"/>
      <c r="D845" s="29"/>
      <c r="E845" s="29"/>
      <c r="F845" s="29"/>
    </row>
    <row r="846">
      <c r="B846" s="29"/>
      <c r="C846" s="29"/>
      <c r="D846" s="29"/>
      <c r="E846" s="29"/>
      <c r="F846" s="29"/>
    </row>
    <row r="847">
      <c r="B847" s="29"/>
      <c r="C847" s="29"/>
      <c r="D847" s="29"/>
      <c r="E847" s="29"/>
      <c r="F847" s="29"/>
    </row>
    <row r="848">
      <c r="B848" s="29"/>
      <c r="C848" s="29"/>
      <c r="D848" s="29"/>
      <c r="E848" s="29"/>
      <c r="F848" s="29"/>
    </row>
    <row r="849">
      <c r="B849" s="29"/>
      <c r="C849" s="29"/>
      <c r="D849" s="29"/>
      <c r="E849" s="29"/>
      <c r="F849" s="29"/>
    </row>
    <row r="850">
      <c r="B850" s="29"/>
      <c r="C850" s="29"/>
      <c r="D850" s="29"/>
      <c r="E850" s="29"/>
      <c r="F850" s="29"/>
    </row>
    <row r="851">
      <c r="B851" s="29"/>
      <c r="C851" s="29"/>
      <c r="D851" s="29"/>
      <c r="E851" s="29"/>
      <c r="F851" s="29"/>
    </row>
    <row r="852">
      <c r="B852" s="29"/>
      <c r="C852" s="29"/>
      <c r="D852" s="29"/>
      <c r="E852" s="29"/>
      <c r="F852" s="29"/>
    </row>
    <row r="853">
      <c r="B853" s="29"/>
      <c r="C853" s="29"/>
      <c r="D853" s="29"/>
      <c r="E853" s="29"/>
      <c r="F853" s="29"/>
    </row>
    <row r="854">
      <c r="B854" s="29"/>
      <c r="C854" s="29"/>
      <c r="D854" s="29"/>
      <c r="E854" s="29"/>
      <c r="F854" s="29"/>
    </row>
    <row r="855">
      <c r="B855" s="29"/>
      <c r="C855" s="29"/>
      <c r="D855" s="29"/>
      <c r="E855" s="29"/>
      <c r="F855" s="29"/>
    </row>
    <row r="856">
      <c r="B856" s="29"/>
      <c r="C856" s="29"/>
      <c r="D856" s="29"/>
      <c r="E856" s="29"/>
      <c r="F856" s="29"/>
    </row>
    <row r="857">
      <c r="B857" s="29"/>
      <c r="C857" s="29"/>
      <c r="D857" s="29"/>
      <c r="E857" s="29"/>
      <c r="F857" s="29"/>
    </row>
    <row r="858">
      <c r="B858" s="29"/>
      <c r="C858" s="29"/>
      <c r="D858" s="29"/>
      <c r="E858" s="29"/>
      <c r="F858" s="29"/>
    </row>
    <row r="859">
      <c r="B859" s="29"/>
      <c r="C859" s="29"/>
      <c r="D859" s="29"/>
      <c r="E859" s="29"/>
      <c r="F859" s="29"/>
    </row>
    <row r="860">
      <c r="B860" s="29"/>
      <c r="C860" s="29"/>
      <c r="D860" s="29"/>
      <c r="E860" s="29"/>
      <c r="F860" s="29"/>
    </row>
    <row r="861">
      <c r="B861" s="29"/>
      <c r="C861" s="29"/>
      <c r="D861" s="29"/>
      <c r="E861" s="29"/>
      <c r="F861" s="29"/>
    </row>
    <row r="862">
      <c r="B862" s="29"/>
      <c r="C862" s="29"/>
      <c r="D862" s="29"/>
      <c r="E862" s="29"/>
      <c r="F862" s="29"/>
    </row>
    <row r="863">
      <c r="B863" s="29"/>
      <c r="C863" s="29"/>
      <c r="D863" s="29"/>
      <c r="E863" s="29"/>
      <c r="F863" s="29"/>
    </row>
    <row r="864">
      <c r="B864" s="29"/>
      <c r="C864" s="29"/>
      <c r="D864" s="29"/>
      <c r="E864" s="29"/>
      <c r="F864" s="29"/>
    </row>
    <row r="865">
      <c r="B865" s="29"/>
      <c r="C865" s="29"/>
      <c r="D865" s="29"/>
      <c r="E865" s="29"/>
      <c r="F865" s="29"/>
    </row>
    <row r="866">
      <c r="B866" s="29"/>
      <c r="C866" s="29"/>
      <c r="D866" s="29"/>
      <c r="E866" s="29"/>
      <c r="F866" s="29"/>
    </row>
    <row r="867">
      <c r="B867" s="29"/>
      <c r="C867" s="29"/>
      <c r="D867" s="29"/>
      <c r="E867" s="29"/>
      <c r="F867" s="29"/>
    </row>
    <row r="868">
      <c r="B868" s="29"/>
      <c r="C868" s="29"/>
      <c r="D868" s="29"/>
      <c r="E868" s="29"/>
      <c r="F868" s="29"/>
    </row>
    <row r="869">
      <c r="B869" s="29"/>
      <c r="C869" s="29"/>
      <c r="D869" s="29"/>
      <c r="E869" s="29"/>
      <c r="F869" s="29"/>
    </row>
    <row r="870">
      <c r="B870" s="29"/>
      <c r="C870" s="29"/>
      <c r="D870" s="29"/>
      <c r="E870" s="29"/>
      <c r="F870" s="29"/>
    </row>
    <row r="871">
      <c r="B871" s="29"/>
      <c r="C871" s="29"/>
      <c r="D871" s="29"/>
      <c r="E871" s="29"/>
      <c r="F871" s="29"/>
    </row>
    <row r="872">
      <c r="B872" s="29"/>
      <c r="C872" s="29"/>
      <c r="D872" s="29"/>
      <c r="E872" s="29"/>
      <c r="F872" s="29"/>
    </row>
    <row r="873">
      <c r="B873" s="29"/>
      <c r="C873" s="29"/>
      <c r="D873" s="29"/>
      <c r="E873" s="29"/>
      <c r="F873" s="29"/>
    </row>
    <row r="874">
      <c r="B874" s="29"/>
      <c r="C874" s="29"/>
      <c r="D874" s="29"/>
      <c r="E874" s="29"/>
      <c r="F874" s="29"/>
    </row>
    <row r="875">
      <c r="B875" s="29"/>
      <c r="C875" s="29"/>
      <c r="D875" s="29"/>
      <c r="E875" s="29"/>
      <c r="F875" s="29"/>
    </row>
    <row r="876">
      <c r="B876" s="29"/>
      <c r="C876" s="29"/>
      <c r="D876" s="29"/>
      <c r="E876" s="29"/>
      <c r="F876" s="29"/>
    </row>
    <row r="877">
      <c r="B877" s="29"/>
      <c r="C877" s="29"/>
      <c r="D877" s="29"/>
      <c r="E877" s="29"/>
      <c r="F877" s="29"/>
    </row>
    <row r="878">
      <c r="B878" s="29"/>
      <c r="C878" s="29"/>
      <c r="D878" s="29"/>
      <c r="E878" s="29"/>
      <c r="F878" s="29"/>
    </row>
    <row r="879">
      <c r="B879" s="29"/>
      <c r="C879" s="29"/>
      <c r="D879" s="29"/>
      <c r="E879" s="29"/>
      <c r="F879" s="29"/>
    </row>
    <row r="880">
      <c r="B880" s="29"/>
      <c r="C880" s="29"/>
      <c r="D880" s="29"/>
      <c r="E880" s="29"/>
      <c r="F880" s="29"/>
    </row>
    <row r="881">
      <c r="B881" s="29"/>
      <c r="C881" s="29"/>
      <c r="D881" s="29"/>
      <c r="E881" s="29"/>
      <c r="F881" s="29"/>
    </row>
    <row r="882">
      <c r="B882" s="29"/>
      <c r="C882" s="29"/>
      <c r="D882" s="29"/>
      <c r="E882" s="29"/>
      <c r="F882" s="29"/>
    </row>
    <row r="883">
      <c r="B883" s="29"/>
      <c r="C883" s="29"/>
      <c r="D883" s="29"/>
      <c r="E883" s="29"/>
      <c r="F883" s="29"/>
    </row>
    <row r="884">
      <c r="B884" s="29"/>
      <c r="C884" s="29"/>
      <c r="D884" s="29"/>
      <c r="E884" s="29"/>
      <c r="F884" s="29"/>
    </row>
    <row r="885">
      <c r="B885" s="29"/>
      <c r="C885" s="29"/>
      <c r="D885" s="29"/>
      <c r="E885" s="29"/>
      <c r="F885" s="29"/>
    </row>
    <row r="886">
      <c r="B886" s="29"/>
      <c r="C886" s="29"/>
      <c r="D886" s="29"/>
      <c r="E886" s="29"/>
      <c r="F886" s="29"/>
    </row>
    <row r="887">
      <c r="B887" s="29"/>
      <c r="C887" s="29"/>
      <c r="D887" s="29"/>
      <c r="E887" s="29"/>
      <c r="F887" s="29"/>
    </row>
    <row r="888">
      <c r="B888" s="29"/>
      <c r="C888" s="29"/>
      <c r="D888" s="29"/>
      <c r="E888" s="29"/>
      <c r="F888" s="29"/>
    </row>
    <row r="889">
      <c r="B889" s="29"/>
      <c r="C889" s="29"/>
      <c r="D889" s="29"/>
      <c r="E889" s="29"/>
      <c r="F889" s="29"/>
    </row>
    <row r="890">
      <c r="B890" s="29"/>
      <c r="C890" s="29"/>
      <c r="D890" s="29"/>
      <c r="E890" s="29"/>
      <c r="F890" s="29"/>
    </row>
    <row r="891">
      <c r="B891" s="29"/>
      <c r="C891" s="29"/>
      <c r="D891" s="29"/>
      <c r="E891" s="29"/>
      <c r="F891" s="29"/>
    </row>
    <row r="892">
      <c r="B892" s="29"/>
      <c r="C892" s="29"/>
      <c r="D892" s="29"/>
      <c r="E892" s="29"/>
      <c r="F892" s="29"/>
    </row>
    <row r="893">
      <c r="B893" s="29"/>
      <c r="C893" s="29"/>
      <c r="D893" s="29"/>
      <c r="E893" s="29"/>
      <c r="F893" s="29"/>
    </row>
    <row r="894">
      <c r="B894" s="29"/>
      <c r="C894" s="29"/>
      <c r="D894" s="29"/>
      <c r="E894" s="29"/>
      <c r="F894" s="29"/>
    </row>
    <row r="895">
      <c r="B895" s="29"/>
      <c r="C895" s="29"/>
      <c r="D895" s="29"/>
      <c r="E895" s="29"/>
      <c r="F895" s="29"/>
    </row>
    <row r="896">
      <c r="B896" s="29"/>
      <c r="C896" s="29"/>
      <c r="D896" s="29"/>
      <c r="E896" s="29"/>
      <c r="F896" s="29"/>
    </row>
    <row r="897">
      <c r="B897" s="29"/>
      <c r="C897" s="29"/>
      <c r="D897" s="29"/>
      <c r="E897" s="29"/>
      <c r="F897" s="29"/>
    </row>
    <row r="898">
      <c r="B898" s="29"/>
      <c r="C898" s="29"/>
      <c r="D898" s="29"/>
      <c r="E898" s="29"/>
      <c r="F898" s="29"/>
    </row>
    <row r="899">
      <c r="B899" s="29"/>
      <c r="C899" s="29"/>
      <c r="D899" s="29"/>
      <c r="E899" s="29"/>
      <c r="F899" s="29"/>
    </row>
    <row r="900">
      <c r="B900" s="29"/>
      <c r="C900" s="29"/>
      <c r="D900" s="29"/>
      <c r="E900" s="29"/>
      <c r="F900" s="29"/>
    </row>
    <row r="901">
      <c r="B901" s="29"/>
      <c r="C901" s="29"/>
      <c r="D901" s="29"/>
      <c r="E901" s="29"/>
      <c r="F901" s="29"/>
    </row>
    <row r="902">
      <c r="B902" s="29"/>
      <c r="C902" s="29"/>
      <c r="D902" s="29"/>
      <c r="E902" s="29"/>
      <c r="F902" s="29"/>
    </row>
    <row r="903">
      <c r="B903" s="29"/>
      <c r="C903" s="29"/>
      <c r="D903" s="29"/>
      <c r="E903" s="29"/>
      <c r="F903" s="29"/>
    </row>
    <row r="904">
      <c r="B904" s="29"/>
      <c r="C904" s="29"/>
      <c r="D904" s="29"/>
      <c r="E904" s="29"/>
      <c r="F904" s="29"/>
    </row>
    <row r="905">
      <c r="B905" s="29"/>
      <c r="C905" s="29"/>
      <c r="D905" s="29"/>
      <c r="E905" s="29"/>
      <c r="F905" s="29"/>
    </row>
    <row r="906">
      <c r="B906" s="29"/>
      <c r="C906" s="29"/>
      <c r="D906" s="29"/>
      <c r="E906" s="29"/>
      <c r="F906" s="29"/>
    </row>
    <row r="907">
      <c r="B907" s="29"/>
      <c r="C907" s="29"/>
      <c r="D907" s="29"/>
      <c r="E907" s="29"/>
      <c r="F907" s="29"/>
    </row>
    <row r="908">
      <c r="B908" s="29"/>
      <c r="C908" s="29"/>
      <c r="D908" s="29"/>
      <c r="E908" s="29"/>
      <c r="F908" s="29"/>
    </row>
    <row r="909">
      <c r="B909" s="29"/>
      <c r="C909" s="29"/>
      <c r="D909" s="29"/>
      <c r="E909" s="29"/>
      <c r="F909" s="29"/>
    </row>
    <row r="910">
      <c r="B910" s="29"/>
      <c r="C910" s="29"/>
      <c r="D910" s="29"/>
      <c r="E910" s="29"/>
      <c r="F910" s="29"/>
    </row>
    <row r="911">
      <c r="B911" s="29"/>
      <c r="C911" s="29"/>
      <c r="D911" s="29"/>
      <c r="E911" s="29"/>
      <c r="F911" s="29"/>
    </row>
    <row r="912">
      <c r="B912" s="29"/>
      <c r="C912" s="29"/>
      <c r="D912" s="29"/>
      <c r="E912" s="29"/>
      <c r="F912" s="29"/>
    </row>
    <row r="913">
      <c r="B913" s="29"/>
      <c r="C913" s="29"/>
      <c r="D913" s="29"/>
      <c r="E913" s="29"/>
      <c r="F913" s="29"/>
    </row>
    <row r="914">
      <c r="B914" s="29"/>
      <c r="C914" s="29"/>
      <c r="D914" s="29"/>
      <c r="E914" s="29"/>
      <c r="F914" s="29"/>
    </row>
    <row r="915">
      <c r="B915" s="29"/>
      <c r="C915" s="29"/>
      <c r="D915" s="29"/>
      <c r="E915" s="29"/>
      <c r="F915" s="29"/>
    </row>
    <row r="916">
      <c r="B916" s="29"/>
      <c r="C916" s="29"/>
      <c r="D916" s="29"/>
      <c r="E916" s="29"/>
      <c r="F916" s="29"/>
    </row>
    <row r="917">
      <c r="B917" s="29"/>
      <c r="C917" s="29"/>
      <c r="D917" s="29"/>
      <c r="E917" s="29"/>
      <c r="F917" s="29"/>
    </row>
    <row r="918">
      <c r="B918" s="29"/>
      <c r="C918" s="29"/>
      <c r="D918" s="29"/>
      <c r="E918" s="29"/>
      <c r="F918" s="29"/>
    </row>
    <row r="919">
      <c r="B919" s="29"/>
      <c r="C919" s="29"/>
      <c r="D919" s="29"/>
      <c r="E919" s="29"/>
      <c r="F919" s="29"/>
    </row>
    <row r="920">
      <c r="B920" s="29"/>
      <c r="C920" s="29"/>
      <c r="D920" s="29"/>
      <c r="E920" s="29"/>
      <c r="F920" s="29"/>
    </row>
    <row r="921">
      <c r="B921" s="29"/>
      <c r="C921" s="29"/>
      <c r="D921" s="29"/>
      <c r="E921" s="29"/>
      <c r="F921" s="29"/>
    </row>
    <row r="922">
      <c r="B922" s="29"/>
      <c r="C922" s="29"/>
      <c r="D922" s="29"/>
      <c r="E922" s="29"/>
      <c r="F922" s="29"/>
    </row>
    <row r="923">
      <c r="B923" s="29"/>
      <c r="C923" s="29"/>
      <c r="D923" s="29"/>
      <c r="E923" s="29"/>
      <c r="F923" s="29"/>
    </row>
    <row r="924">
      <c r="B924" s="29"/>
      <c r="C924" s="29"/>
      <c r="D924" s="29"/>
      <c r="E924" s="29"/>
      <c r="F924" s="29"/>
    </row>
    <row r="925">
      <c r="B925" s="29"/>
      <c r="C925" s="29"/>
      <c r="D925" s="29"/>
      <c r="E925" s="29"/>
      <c r="F925" s="29"/>
    </row>
    <row r="926">
      <c r="B926" s="29"/>
      <c r="C926" s="29"/>
      <c r="D926" s="29"/>
      <c r="E926" s="29"/>
      <c r="F926" s="29"/>
    </row>
    <row r="927">
      <c r="B927" s="29"/>
      <c r="C927" s="29"/>
      <c r="D927" s="29"/>
      <c r="E927" s="29"/>
      <c r="F927" s="29"/>
    </row>
    <row r="928">
      <c r="B928" s="29"/>
      <c r="C928" s="29"/>
      <c r="D928" s="29"/>
      <c r="E928" s="29"/>
      <c r="F928" s="29"/>
    </row>
    <row r="929">
      <c r="B929" s="29"/>
      <c r="C929" s="29"/>
      <c r="D929" s="29"/>
      <c r="E929" s="29"/>
      <c r="F929" s="29"/>
    </row>
    <row r="930">
      <c r="B930" s="29"/>
      <c r="C930" s="29"/>
      <c r="D930" s="29"/>
      <c r="E930" s="29"/>
      <c r="F930" s="29"/>
    </row>
    <row r="931">
      <c r="B931" s="29"/>
      <c r="C931" s="29"/>
      <c r="D931" s="29"/>
      <c r="E931" s="29"/>
      <c r="F931" s="29"/>
    </row>
    <row r="932">
      <c r="B932" s="29"/>
      <c r="C932" s="29"/>
      <c r="D932" s="29"/>
      <c r="E932" s="29"/>
      <c r="F932" s="29"/>
    </row>
    <row r="933">
      <c r="B933" s="29"/>
      <c r="C933" s="29"/>
      <c r="D933" s="29"/>
      <c r="E933" s="29"/>
      <c r="F933" s="29"/>
    </row>
    <row r="934">
      <c r="B934" s="29"/>
      <c r="C934" s="29"/>
      <c r="D934" s="29"/>
      <c r="E934" s="29"/>
      <c r="F934" s="29"/>
    </row>
    <row r="935">
      <c r="B935" s="29"/>
      <c r="C935" s="29"/>
      <c r="D935" s="29"/>
      <c r="E935" s="29"/>
      <c r="F935" s="29"/>
    </row>
    <row r="936">
      <c r="B936" s="29"/>
      <c r="C936" s="29"/>
      <c r="D936" s="29"/>
      <c r="E936" s="29"/>
      <c r="F936" s="29"/>
    </row>
    <row r="937">
      <c r="B937" s="29"/>
      <c r="C937" s="29"/>
      <c r="D937" s="29"/>
      <c r="E937" s="29"/>
      <c r="F937" s="29"/>
    </row>
    <row r="938">
      <c r="B938" s="29"/>
      <c r="C938" s="29"/>
      <c r="D938" s="29"/>
      <c r="E938" s="29"/>
      <c r="F938" s="29"/>
    </row>
    <row r="939">
      <c r="B939" s="29"/>
      <c r="C939" s="29"/>
      <c r="D939" s="29"/>
      <c r="E939" s="29"/>
      <c r="F939" s="29"/>
    </row>
    <row r="940">
      <c r="B940" s="29"/>
      <c r="C940" s="29"/>
      <c r="D940" s="29"/>
      <c r="E940" s="29"/>
      <c r="F940" s="29"/>
    </row>
    <row r="941">
      <c r="B941" s="29"/>
      <c r="C941" s="29"/>
      <c r="D941" s="29"/>
      <c r="E941" s="29"/>
      <c r="F941" s="29"/>
    </row>
    <row r="942">
      <c r="B942" s="29"/>
      <c r="C942" s="29"/>
      <c r="D942" s="29"/>
      <c r="E942" s="29"/>
      <c r="F942" s="29"/>
    </row>
    <row r="943">
      <c r="B943" s="29"/>
      <c r="C943" s="29"/>
      <c r="D943" s="29"/>
      <c r="E943" s="29"/>
      <c r="F943" s="29"/>
    </row>
    <row r="944">
      <c r="B944" s="29"/>
      <c r="C944" s="29"/>
      <c r="D944" s="29"/>
      <c r="E944" s="29"/>
      <c r="F944" s="29"/>
    </row>
    <row r="945">
      <c r="B945" s="29"/>
      <c r="C945" s="29"/>
      <c r="D945" s="29"/>
      <c r="E945" s="29"/>
      <c r="F945" s="29"/>
    </row>
    <row r="946">
      <c r="B946" s="29"/>
      <c r="C946" s="29"/>
      <c r="D946" s="29"/>
      <c r="E946" s="29"/>
      <c r="F946" s="29"/>
    </row>
    <row r="947">
      <c r="B947" s="29"/>
      <c r="C947" s="29"/>
      <c r="D947" s="29"/>
      <c r="E947" s="29"/>
      <c r="F947" s="29"/>
    </row>
    <row r="948">
      <c r="B948" s="29"/>
      <c r="C948" s="29"/>
      <c r="D948" s="29"/>
      <c r="E948" s="29"/>
      <c r="F948" s="29"/>
    </row>
    <row r="949">
      <c r="B949" s="29"/>
      <c r="C949" s="29"/>
      <c r="D949" s="29"/>
      <c r="E949" s="29"/>
      <c r="F949" s="29"/>
    </row>
    <row r="950">
      <c r="B950" s="29"/>
      <c r="C950" s="29"/>
      <c r="D950" s="29"/>
      <c r="E950" s="29"/>
      <c r="F950" s="29"/>
    </row>
    <row r="951">
      <c r="B951" s="29"/>
      <c r="C951" s="29"/>
      <c r="D951" s="29"/>
      <c r="E951" s="29"/>
      <c r="F951" s="29"/>
    </row>
    <row r="952">
      <c r="B952" s="29"/>
      <c r="C952" s="29"/>
      <c r="D952" s="29"/>
      <c r="E952" s="29"/>
      <c r="F952" s="29"/>
    </row>
    <row r="953">
      <c r="B953" s="29"/>
      <c r="C953" s="29"/>
      <c r="D953" s="29"/>
      <c r="E953" s="29"/>
      <c r="F953" s="29"/>
    </row>
    <row r="954">
      <c r="B954" s="29"/>
      <c r="C954" s="29"/>
      <c r="D954" s="29"/>
      <c r="E954" s="29"/>
      <c r="F954" s="29"/>
    </row>
    <row r="955">
      <c r="B955" s="29"/>
      <c r="C955" s="29"/>
      <c r="D955" s="29"/>
      <c r="E955" s="29"/>
      <c r="F955" s="29"/>
    </row>
    <row r="956">
      <c r="B956" s="29"/>
      <c r="C956" s="29"/>
      <c r="D956" s="29"/>
      <c r="E956" s="29"/>
      <c r="F956" s="29"/>
    </row>
    <row r="957">
      <c r="B957" s="29"/>
      <c r="C957" s="29"/>
      <c r="D957" s="29"/>
      <c r="E957" s="29"/>
      <c r="F957" s="29"/>
    </row>
    <row r="958">
      <c r="B958" s="29"/>
      <c r="C958" s="29"/>
      <c r="D958" s="29"/>
      <c r="E958" s="29"/>
      <c r="F958" s="29"/>
    </row>
    <row r="959">
      <c r="B959" s="29"/>
      <c r="C959" s="29"/>
      <c r="D959" s="29"/>
      <c r="E959" s="29"/>
      <c r="F959" s="29"/>
    </row>
    <row r="960">
      <c r="B960" s="29"/>
      <c r="C960" s="29"/>
      <c r="D960" s="29"/>
      <c r="E960" s="29"/>
      <c r="F960" s="29"/>
    </row>
    <row r="961">
      <c r="B961" s="29"/>
      <c r="C961" s="29"/>
      <c r="D961" s="29"/>
      <c r="E961" s="29"/>
      <c r="F961" s="29"/>
    </row>
    <row r="962">
      <c r="B962" s="29"/>
      <c r="C962" s="29"/>
      <c r="D962" s="29"/>
      <c r="E962" s="29"/>
      <c r="F962" s="29"/>
    </row>
    <row r="963">
      <c r="B963" s="29"/>
      <c r="C963" s="29"/>
      <c r="D963" s="29"/>
      <c r="E963" s="29"/>
      <c r="F963" s="29"/>
    </row>
    <row r="964">
      <c r="B964" s="29"/>
      <c r="C964" s="29"/>
      <c r="D964" s="29"/>
      <c r="E964" s="29"/>
      <c r="F964" s="29"/>
    </row>
    <row r="965">
      <c r="B965" s="29"/>
      <c r="C965" s="29"/>
      <c r="D965" s="29"/>
      <c r="E965" s="29"/>
      <c r="F965" s="29"/>
    </row>
    <row r="966">
      <c r="B966" s="29"/>
      <c r="C966" s="29"/>
      <c r="D966" s="29"/>
      <c r="E966" s="29"/>
      <c r="F966" s="29"/>
    </row>
    <row r="967">
      <c r="B967" s="29"/>
      <c r="C967" s="29"/>
      <c r="D967" s="29"/>
      <c r="E967" s="29"/>
      <c r="F967" s="29"/>
    </row>
    <row r="968">
      <c r="B968" s="29"/>
      <c r="C968" s="29"/>
      <c r="D968" s="29"/>
      <c r="E968" s="29"/>
      <c r="F968" s="29"/>
    </row>
    <row r="969">
      <c r="B969" s="29"/>
      <c r="C969" s="29"/>
      <c r="D969" s="29"/>
      <c r="E969" s="29"/>
      <c r="F969" s="29"/>
    </row>
    <row r="970">
      <c r="B970" s="29"/>
      <c r="C970" s="29"/>
      <c r="D970" s="29"/>
      <c r="E970" s="29"/>
      <c r="F970" s="29"/>
    </row>
    <row r="971">
      <c r="B971" s="29"/>
      <c r="C971" s="29"/>
      <c r="D971" s="29"/>
      <c r="E971" s="29"/>
      <c r="F971" s="29"/>
    </row>
    <row r="972">
      <c r="B972" s="29"/>
      <c r="C972" s="29"/>
      <c r="D972" s="29"/>
      <c r="E972" s="29"/>
      <c r="F972" s="29"/>
    </row>
    <row r="973">
      <c r="B973" s="29"/>
      <c r="C973" s="29"/>
      <c r="D973" s="29"/>
      <c r="E973" s="29"/>
      <c r="F973" s="29"/>
    </row>
    <row r="974">
      <c r="B974" s="29"/>
      <c r="C974" s="29"/>
      <c r="D974" s="29"/>
      <c r="E974" s="29"/>
      <c r="F974" s="29"/>
    </row>
    <row r="975">
      <c r="B975" s="29"/>
      <c r="C975" s="29"/>
      <c r="D975" s="29"/>
      <c r="E975" s="29"/>
      <c r="F975" s="29"/>
    </row>
    <row r="976">
      <c r="B976" s="29"/>
      <c r="C976" s="29"/>
      <c r="D976" s="29"/>
      <c r="E976" s="29"/>
      <c r="F976" s="29"/>
    </row>
    <row r="977">
      <c r="B977" s="29"/>
      <c r="C977" s="29"/>
      <c r="D977" s="29"/>
      <c r="E977" s="29"/>
      <c r="F977" s="29"/>
    </row>
    <row r="978">
      <c r="B978" s="29"/>
      <c r="C978" s="29"/>
      <c r="D978" s="29"/>
      <c r="E978" s="29"/>
      <c r="F978" s="29"/>
    </row>
    <row r="979">
      <c r="B979" s="29"/>
      <c r="C979" s="29"/>
      <c r="D979" s="29"/>
      <c r="E979" s="29"/>
      <c r="F979" s="29"/>
    </row>
    <row r="980">
      <c r="B980" s="29"/>
      <c r="C980" s="29"/>
      <c r="D980" s="29"/>
      <c r="E980" s="29"/>
      <c r="F980" s="29"/>
    </row>
    <row r="981">
      <c r="B981" s="29"/>
      <c r="C981" s="29"/>
      <c r="D981" s="29"/>
      <c r="E981" s="29"/>
      <c r="F981" s="29"/>
    </row>
    <row r="982">
      <c r="B982" s="29"/>
      <c r="C982" s="29"/>
      <c r="D982" s="29"/>
      <c r="E982" s="29"/>
      <c r="F982" s="29"/>
    </row>
    <row r="983">
      <c r="B983" s="29"/>
      <c r="C983" s="29"/>
      <c r="D983" s="29"/>
      <c r="E983" s="29"/>
      <c r="F983" s="29"/>
    </row>
    <row r="984">
      <c r="B984" s="29"/>
      <c r="C984" s="29"/>
      <c r="D984" s="29"/>
      <c r="E984" s="29"/>
      <c r="F984" s="29"/>
    </row>
    <row r="985">
      <c r="B985" s="29"/>
      <c r="C985" s="29"/>
      <c r="D985" s="29"/>
      <c r="E985" s="29"/>
      <c r="F985" s="29"/>
    </row>
    <row r="986">
      <c r="B986" s="29"/>
      <c r="C986" s="29"/>
      <c r="D986" s="29"/>
      <c r="E986" s="29"/>
      <c r="F986" s="29"/>
    </row>
    <row r="987">
      <c r="B987" s="29"/>
      <c r="C987" s="29"/>
      <c r="D987" s="29"/>
      <c r="E987" s="29"/>
      <c r="F987" s="29"/>
    </row>
    <row r="988">
      <c r="B988" s="29"/>
      <c r="C988" s="29"/>
      <c r="D988" s="29"/>
      <c r="E988" s="29"/>
      <c r="F988" s="29"/>
    </row>
    <row r="989">
      <c r="B989" s="29"/>
      <c r="C989" s="29"/>
      <c r="D989" s="29"/>
      <c r="E989" s="29"/>
      <c r="F989" s="29"/>
    </row>
    <row r="990">
      <c r="B990" s="29"/>
      <c r="C990" s="29"/>
      <c r="D990" s="29"/>
      <c r="E990" s="29"/>
      <c r="F990" s="29"/>
    </row>
    <row r="991">
      <c r="B991" s="29"/>
      <c r="C991" s="29"/>
      <c r="D991" s="29"/>
      <c r="E991" s="29"/>
      <c r="F991" s="29"/>
    </row>
    <row r="992">
      <c r="B992" s="29"/>
      <c r="C992" s="29"/>
      <c r="D992" s="29"/>
      <c r="E992" s="29"/>
      <c r="F992" s="29"/>
    </row>
    <row r="993">
      <c r="B993" s="29"/>
      <c r="C993" s="29"/>
      <c r="D993" s="29"/>
      <c r="E993" s="29"/>
      <c r="F993" s="29"/>
    </row>
    <row r="994">
      <c r="B994" s="29"/>
      <c r="C994" s="29"/>
      <c r="D994" s="29"/>
      <c r="E994" s="29"/>
      <c r="F994" s="29"/>
    </row>
    <row r="995">
      <c r="B995" s="29"/>
      <c r="C995" s="29"/>
      <c r="D995" s="29"/>
      <c r="E995" s="29"/>
      <c r="F995" s="29"/>
    </row>
    <row r="996">
      <c r="B996" s="29"/>
      <c r="C996" s="29"/>
      <c r="D996" s="29"/>
      <c r="E996" s="29"/>
      <c r="F996" s="29"/>
    </row>
    <row r="997">
      <c r="B997" s="29"/>
      <c r="C997" s="29"/>
      <c r="D997" s="29"/>
      <c r="E997" s="29"/>
      <c r="F997" s="29"/>
    </row>
    <row r="998">
      <c r="B998" s="29"/>
      <c r="C998" s="29"/>
      <c r="D998" s="29"/>
      <c r="E998" s="29"/>
      <c r="F998" s="29"/>
    </row>
    <row r="999">
      <c r="B999" s="29"/>
      <c r="C999" s="29"/>
      <c r="D999" s="29"/>
      <c r="E999" s="29"/>
      <c r="F999" s="29"/>
    </row>
    <row r="1000">
      <c r="B1000" s="29"/>
      <c r="C1000" s="29"/>
      <c r="D1000" s="29"/>
      <c r="E1000" s="29"/>
      <c r="F1000" s="29"/>
    </row>
    <row r="1001">
      <c r="B1001" s="29"/>
      <c r="C1001" s="29"/>
      <c r="D1001" s="29"/>
      <c r="E1001" s="29"/>
      <c r="F1001" s="29"/>
    </row>
    <row r="1002">
      <c r="B1002" s="29"/>
      <c r="C1002" s="29"/>
      <c r="D1002" s="29"/>
      <c r="E1002" s="29"/>
      <c r="F1002" s="29"/>
    </row>
    <row r="1003">
      <c r="B1003" s="29"/>
      <c r="C1003" s="29"/>
      <c r="D1003" s="29"/>
      <c r="E1003" s="29"/>
      <c r="F1003" s="29"/>
    </row>
    <row r="1004">
      <c r="B1004" s="29"/>
      <c r="C1004" s="29"/>
      <c r="D1004" s="29"/>
      <c r="E1004" s="29"/>
      <c r="F1004" s="29"/>
    </row>
    <row r="1005">
      <c r="B1005" s="29"/>
      <c r="C1005" s="29"/>
      <c r="D1005" s="29"/>
      <c r="E1005" s="29"/>
      <c r="F1005" s="29"/>
    </row>
    <row r="1006">
      <c r="B1006" s="29"/>
      <c r="C1006" s="29"/>
      <c r="D1006" s="29"/>
      <c r="E1006" s="29"/>
      <c r="F1006" s="29"/>
    </row>
    <row r="1007">
      <c r="B1007" s="29"/>
      <c r="C1007" s="29"/>
      <c r="D1007" s="29"/>
      <c r="E1007" s="29"/>
      <c r="F1007" s="29"/>
    </row>
    <row r="1008">
      <c r="B1008" s="29"/>
      <c r="C1008" s="29"/>
      <c r="D1008" s="29"/>
      <c r="E1008" s="29"/>
      <c r="F1008" s="29"/>
    </row>
    <row r="1009">
      <c r="B1009" s="29"/>
      <c r="C1009" s="29"/>
      <c r="D1009" s="29"/>
      <c r="E1009" s="29"/>
      <c r="F1009" s="29"/>
    </row>
    <row r="1010">
      <c r="B1010" s="29"/>
      <c r="C1010" s="29"/>
      <c r="D1010" s="29"/>
      <c r="E1010" s="29"/>
      <c r="F1010" s="29"/>
    </row>
    <row r="1011">
      <c r="B1011" s="29"/>
      <c r="C1011" s="29"/>
      <c r="D1011" s="29"/>
      <c r="E1011" s="29"/>
      <c r="F1011" s="29"/>
    </row>
    <row r="1012">
      <c r="B1012" s="29"/>
      <c r="C1012" s="29"/>
      <c r="D1012" s="29"/>
      <c r="E1012" s="29"/>
      <c r="F1012" s="29"/>
    </row>
    <row r="1013">
      <c r="B1013" s="29"/>
      <c r="C1013" s="29"/>
      <c r="D1013" s="29"/>
      <c r="E1013" s="29"/>
      <c r="F1013" s="29"/>
    </row>
    <row r="1014">
      <c r="B1014" s="29"/>
      <c r="C1014" s="29"/>
      <c r="D1014" s="29"/>
      <c r="E1014" s="29"/>
      <c r="F1014" s="29"/>
    </row>
    <row r="1015">
      <c r="B1015" s="29"/>
      <c r="C1015" s="29"/>
      <c r="D1015" s="29"/>
      <c r="E1015" s="29"/>
      <c r="F1015" s="29"/>
    </row>
    <row r="1016">
      <c r="B1016" s="29"/>
      <c r="C1016" s="29"/>
      <c r="D1016" s="29"/>
      <c r="E1016" s="29"/>
      <c r="F1016" s="29"/>
    </row>
    <row r="1017">
      <c r="B1017" s="29"/>
      <c r="C1017" s="29"/>
      <c r="D1017" s="29"/>
      <c r="E1017" s="29"/>
      <c r="F1017" s="29"/>
    </row>
    <row r="1018">
      <c r="B1018" s="29"/>
      <c r="C1018" s="29"/>
      <c r="D1018" s="29"/>
      <c r="E1018" s="29"/>
      <c r="F1018" s="29"/>
    </row>
    <row r="1019">
      <c r="B1019" s="29"/>
      <c r="C1019" s="29"/>
      <c r="D1019" s="29"/>
      <c r="E1019" s="29"/>
      <c r="F1019" s="29"/>
    </row>
    <row r="1020">
      <c r="B1020" s="29"/>
      <c r="C1020" s="29"/>
      <c r="D1020" s="29"/>
      <c r="E1020" s="29"/>
      <c r="F1020" s="29"/>
    </row>
    <row r="1021">
      <c r="B1021" s="29"/>
      <c r="C1021" s="29"/>
      <c r="D1021" s="29"/>
      <c r="E1021" s="29"/>
      <c r="F1021" s="29"/>
    </row>
    <row r="1022">
      <c r="B1022" s="29"/>
      <c r="C1022" s="29"/>
      <c r="D1022" s="29"/>
      <c r="E1022" s="29"/>
      <c r="F1022" s="29"/>
    </row>
    <row r="1023">
      <c r="B1023" s="29"/>
      <c r="C1023" s="29"/>
      <c r="D1023" s="29"/>
      <c r="E1023" s="29"/>
      <c r="F1023" s="29"/>
    </row>
    <row r="1024">
      <c r="B1024" s="29"/>
      <c r="C1024" s="29"/>
      <c r="D1024" s="29"/>
      <c r="E1024" s="29"/>
      <c r="F1024" s="29"/>
    </row>
    <row r="1025">
      <c r="B1025" s="29"/>
      <c r="C1025" s="29"/>
      <c r="D1025" s="29"/>
      <c r="E1025" s="29"/>
      <c r="F1025" s="29"/>
    </row>
    <row r="1026">
      <c r="B1026" s="29"/>
      <c r="C1026" s="29"/>
      <c r="D1026" s="29"/>
      <c r="E1026" s="29"/>
      <c r="F1026" s="29"/>
    </row>
    <row r="1027">
      <c r="B1027" s="29"/>
      <c r="C1027" s="29"/>
      <c r="D1027" s="29"/>
      <c r="E1027" s="29"/>
      <c r="F1027" s="29"/>
    </row>
    <row r="1028">
      <c r="B1028" s="29"/>
      <c r="C1028" s="29"/>
      <c r="D1028" s="29"/>
      <c r="E1028" s="29"/>
      <c r="F1028" s="29"/>
    </row>
    <row r="1029">
      <c r="B1029" s="29"/>
      <c r="C1029" s="29"/>
      <c r="D1029" s="29"/>
      <c r="E1029" s="29"/>
      <c r="F1029" s="29"/>
    </row>
    <row r="1030">
      <c r="B1030" s="29"/>
      <c r="C1030" s="29"/>
      <c r="D1030" s="29"/>
      <c r="E1030" s="29"/>
      <c r="F1030" s="29"/>
    </row>
    <row r="1031">
      <c r="B1031" s="29"/>
      <c r="C1031" s="29"/>
      <c r="D1031" s="29"/>
      <c r="E1031" s="29"/>
      <c r="F1031" s="29"/>
    </row>
    <row r="1032">
      <c r="B1032" s="29"/>
      <c r="C1032" s="29"/>
      <c r="D1032" s="29"/>
      <c r="E1032" s="29"/>
      <c r="F1032" s="29"/>
    </row>
    <row r="1033">
      <c r="B1033" s="29"/>
      <c r="C1033" s="29"/>
      <c r="D1033" s="29"/>
      <c r="E1033" s="29"/>
      <c r="F1033" s="29"/>
    </row>
    <row r="1034">
      <c r="B1034" s="29"/>
      <c r="C1034" s="29"/>
      <c r="D1034" s="29"/>
      <c r="E1034" s="29"/>
      <c r="F1034" s="29"/>
    </row>
    <row r="1035">
      <c r="B1035" s="29"/>
      <c r="C1035" s="29"/>
      <c r="D1035" s="29"/>
      <c r="E1035" s="29"/>
      <c r="F1035" s="29"/>
    </row>
    <row r="1036">
      <c r="B1036" s="29"/>
      <c r="C1036" s="29"/>
      <c r="D1036" s="29"/>
      <c r="E1036" s="29"/>
      <c r="F1036" s="29"/>
    </row>
    <row r="1037">
      <c r="B1037" s="29"/>
      <c r="C1037" s="29"/>
      <c r="D1037" s="29"/>
      <c r="E1037" s="29"/>
      <c r="F1037" s="29"/>
    </row>
    <row r="1038">
      <c r="B1038" s="29"/>
      <c r="C1038" s="29"/>
      <c r="D1038" s="29"/>
      <c r="E1038" s="29"/>
      <c r="F1038" s="29"/>
    </row>
    <row r="1039">
      <c r="B1039" s="29"/>
      <c r="C1039" s="29"/>
      <c r="D1039" s="29"/>
      <c r="E1039" s="29"/>
      <c r="F1039" s="29"/>
    </row>
    <row r="1040">
      <c r="B1040" s="29"/>
      <c r="C1040" s="29"/>
      <c r="D1040" s="29"/>
      <c r="E1040" s="29"/>
      <c r="F1040" s="29"/>
    </row>
    <row r="1041">
      <c r="B1041" s="29"/>
      <c r="C1041" s="29"/>
      <c r="D1041" s="29"/>
      <c r="E1041" s="29"/>
      <c r="F1041" s="29"/>
    </row>
    <row r="1042">
      <c r="B1042" s="29"/>
      <c r="C1042" s="29"/>
      <c r="D1042" s="29"/>
      <c r="E1042" s="29"/>
      <c r="F1042" s="29"/>
    </row>
    <row r="1043">
      <c r="B1043" s="29"/>
      <c r="C1043" s="29"/>
      <c r="D1043" s="29"/>
      <c r="E1043" s="29"/>
      <c r="F1043" s="29"/>
    </row>
    <row r="1044">
      <c r="B1044" s="29"/>
      <c r="C1044" s="29"/>
      <c r="D1044" s="29"/>
      <c r="E1044" s="29"/>
      <c r="F1044" s="29"/>
    </row>
    <row r="1045">
      <c r="B1045" s="29"/>
      <c r="C1045" s="29"/>
      <c r="D1045" s="29"/>
      <c r="E1045" s="29"/>
      <c r="F1045" s="29"/>
    </row>
    <row r="1046">
      <c r="B1046" s="29"/>
      <c r="C1046" s="29"/>
      <c r="D1046" s="29"/>
      <c r="E1046" s="29"/>
      <c r="F1046" s="29"/>
    </row>
    <row r="1047">
      <c r="B1047" s="29"/>
      <c r="C1047" s="29"/>
      <c r="D1047" s="29"/>
      <c r="E1047" s="29"/>
      <c r="F1047" s="29"/>
    </row>
    <row r="1048">
      <c r="B1048" s="29"/>
      <c r="C1048" s="29"/>
      <c r="D1048" s="29"/>
      <c r="E1048" s="29"/>
      <c r="F1048" s="29"/>
    </row>
    <row r="1049">
      <c r="B1049" s="29"/>
      <c r="C1049" s="29"/>
      <c r="D1049" s="29"/>
      <c r="E1049" s="29"/>
      <c r="F1049" s="29"/>
    </row>
    <row r="1050">
      <c r="B1050" s="29"/>
      <c r="C1050" s="29"/>
      <c r="D1050" s="29"/>
      <c r="E1050" s="29"/>
      <c r="F1050" s="29"/>
    </row>
    <row r="1051">
      <c r="B1051" s="29"/>
      <c r="C1051" s="29"/>
      <c r="D1051" s="29"/>
      <c r="E1051" s="29"/>
      <c r="F1051" s="29"/>
    </row>
    <row r="1052">
      <c r="B1052" s="29"/>
      <c r="C1052" s="29"/>
      <c r="D1052" s="29"/>
      <c r="E1052" s="29"/>
      <c r="F1052" s="29"/>
    </row>
    <row r="1053">
      <c r="B1053" s="29"/>
      <c r="C1053" s="29"/>
      <c r="D1053" s="29"/>
      <c r="E1053" s="29"/>
      <c r="F1053" s="29"/>
    </row>
    <row r="1054">
      <c r="B1054" s="29"/>
      <c r="C1054" s="29"/>
      <c r="D1054" s="29"/>
      <c r="E1054" s="29"/>
      <c r="F1054" s="29"/>
    </row>
    <row r="1055">
      <c r="B1055" s="29"/>
      <c r="C1055" s="29"/>
      <c r="D1055" s="29"/>
      <c r="E1055" s="29"/>
      <c r="F1055" s="29"/>
    </row>
    <row r="1056">
      <c r="B1056" s="29"/>
      <c r="C1056" s="29"/>
      <c r="D1056" s="29"/>
      <c r="E1056" s="29"/>
      <c r="F1056" s="29"/>
    </row>
    <row r="1057">
      <c r="B1057" s="29"/>
      <c r="C1057" s="29"/>
      <c r="D1057" s="29"/>
      <c r="E1057" s="29"/>
      <c r="F1057" s="29"/>
    </row>
    <row r="1058">
      <c r="B1058" s="29"/>
      <c r="C1058" s="29"/>
      <c r="D1058" s="29"/>
      <c r="E1058" s="29"/>
      <c r="F1058" s="29"/>
    </row>
    <row r="1059">
      <c r="B1059" s="29"/>
      <c r="C1059" s="29"/>
      <c r="D1059" s="29"/>
      <c r="E1059" s="29"/>
      <c r="F1059" s="29"/>
    </row>
    <row r="1060">
      <c r="B1060" s="29"/>
      <c r="C1060" s="29"/>
      <c r="D1060" s="29"/>
      <c r="E1060" s="29"/>
      <c r="F1060" s="29"/>
    </row>
    <row r="1061">
      <c r="B1061" s="29"/>
      <c r="C1061" s="29"/>
      <c r="D1061" s="29"/>
      <c r="E1061" s="29"/>
      <c r="F1061" s="29"/>
    </row>
    <row r="1062">
      <c r="B1062" s="29"/>
      <c r="C1062" s="29"/>
      <c r="D1062" s="29"/>
      <c r="E1062" s="29"/>
      <c r="F1062" s="29"/>
    </row>
    <row r="1063">
      <c r="B1063" s="29"/>
      <c r="C1063" s="29"/>
      <c r="D1063" s="29"/>
      <c r="E1063" s="29"/>
      <c r="F1063" s="29"/>
    </row>
    <row r="1064">
      <c r="B1064" s="29"/>
      <c r="C1064" s="29"/>
      <c r="D1064" s="29"/>
      <c r="E1064" s="29"/>
      <c r="F1064" s="29"/>
    </row>
    <row r="1065">
      <c r="B1065" s="29"/>
      <c r="C1065" s="29"/>
      <c r="D1065" s="29"/>
      <c r="E1065" s="29"/>
      <c r="F1065" s="29"/>
    </row>
    <row r="1066">
      <c r="B1066" s="29"/>
      <c r="C1066" s="29"/>
      <c r="D1066" s="29"/>
      <c r="E1066" s="29"/>
      <c r="F1066" s="29"/>
    </row>
    <row r="1067">
      <c r="B1067" s="29"/>
      <c r="C1067" s="29"/>
      <c r="D1067" s="29"/>
      <c r="E1067" s="29"/>
      <c r="F1067" s="29"/>
    </row>
    <row r="1068">
      <c r="B1068" s="29"/>
      <c r="C1068" s="29"/>
      <c r="D1068" s="29"/>
      <c r="E1068" s="29"/>
      <c r="F1068" s="29"/>
    </row>
    <row r="1069">
      <c r="B1069" s="29"/>
      <c r="C1069" s="29"/>
      <c r="D1069" s="29"/>
      <c r="E1069" s="29"/>
      <c r="F1069" s="29"/>
    </row>
    <row r="1070">
      <c r="B1070" s="29"/>
      <c r="C1070" s="29"/>
      <c r="D1070" s="29"/>
      <c r="E1070" s="29"/>
      <c r="F1070" s="29"/>
    </row>
    <row r="1071">
      <c r="B1071" s="29"/>
      <c r="C1071" s="29"/>
      <c r="D1071" s="29"/>
      <c r="E1071" s="29"/>
      <c r="F1071" s="29"/>
    </row>
    <row r="1072">
      <c r="B1072" s="29"/>
      <c r="C1072" s="29"/>
      <c r="D1072" s="29"/>
      <c r="E1072" s="29"/>
      <c r="F1072" s="29"/>
    </row>
    <row r="1073">
      <c r="B1073" s="29"/>
      <c r="C1073" s="29"/>
      <c r="D1073" s="29"/>
      <c r="E1073" s="29"/>
      <c r="F1073" s="29"/>
    </row>
    <row r="1074">
      <c r="B1074" s="29"/>
      <c r="C1074" s="29"/>
      <c r="D1074" s="29"/>
      <c r="E1074" s="29"/>
      <c r="F1074" s="29"/>
    </row>
    <row r="1075">
      <c r="B1075" s="29"/>
      <c r="C1075" s="29"/>
      <c r="D1075" s="29"/>
      <c r="E1075" s="29"/>
      <c r="F1075" s="29"/>
    </row>
    <row r="1076">
      <c r="B1076" s="29"/>
      <c r="C1076" s="29"/>
      <c r="D1076" s="29"/>
      <c r="E1076" s="29"/>
      <c r="F1076" s="29"/>
    </row>
    <row r="1077">
      <c r="B1077" s="29"/>
      <c r="C1077" s="29"/>
      <c r="D1077" s="29"/>
      <c r="E1077" s="29"/>
      <c r="F1077" s="29"/>
    </row>
    <row r="1078">
      <c r="B1078" s="29"/>
      <c r="C1078" s="29"/>
      <c r="D1078" s="29"/>
      <c r="E1078" s="29"/>
      <c r="F1078" s="29"/>
    </row>
    <row r="1079">
      <c r="B1079" s="29"/>
      <c r="C1079" s="29"/>
      <c r="D1079" s="29"/>
      <c r="E1079" s="29"/>
      <c r="F1079" s="29"/>
    </row>
    <row r="1080">
      <c r="B1080" s="29"/>
      <c r="C1080" s="29"/>
      <c r="D1080" s="29"/>
      <c r="E1080" s="29"/>
      <c r="F1080" s="29"/>
    </row>
    <row r="1081">
      <c r="B1081" s="29"/>
      <c r="C1081" s="29"/>
      <c r="D1081" s="29"/>
      <c r="E1081" s="29"/>
      <c r="F1081" s="29"/>
    </row>
    <row r="1082">
      <c r="B1082" s="29"/>
      <c r="C1082" s="29"/>
      <c r="D1082" s="29"/>
      <c r="E1082" s="29"/>
      <c r="F1082" s="29"/>
    </row>
    <row r="1083">
      <c r="B1083" s="29"/>
      <c r="C1083" s="29"/>
      <c r="D1083" s="29"/>
      <c r="E1083" s="29"/>
      <c r="F1083" s="29"/>
    </row>
    <row r="1084">
      <c r="B1084" s="29"/>
      <c r="C1084" s="29"/>
      <c r="D1084" s="29"/>
      <c r="E1084" s="29"/>
      <c r="F1084" s="29"/>
    </row>
    <row r="1085">
      <c r="B1085" s="29"/>
      <c r="C1085" s="29"/>
      <c r="D1085" s="29"/>
      <c r="E1085" s="29"/>
      <c r="F1085" s="29"/>
    </row>
    <row r="1086">
      <c r="B1086" s="29"/>
      <c r="C1086" s="29"/>
      <c r="D1086" s="29"/>
      <c r="E1086" s="29"/>
      <c r="F1086" s="29"/>
    </row>
    <row r="1087">
      <c r="B1087" s="29"/>
      <c r="C1087" s="29"/>
      <c r="D1087" s="29"/>
      <c r="E1087" s="29"/>
      <c r="F1087" s="29"/>
    </row>
    <row r="1088">
      <c r="B1088" s="29"/>
      <c r="C1088" s="29"/>
      <c r="D1088" s="29"/>
      <c r="E1088" s="29"/>
      <c r="F1088" s="29"/>
    </row>
    <row r="1089">
      <c r="B1089" s="29"/>
      <c r="C1089" s="29"/>
      <c r="D1089" s="29"/>
      <c r="E1089" s="29"/>
      <c r="F1089" s="29"/>
    </row>
    <row r="1090">
      <c r="B1090" s="29"/>
      <c r="C1090" s="29"/>
      <c r="D1090" s="29"/>
      <c r="E1090" s="29"/>
      <c r="F1090" s="29"/>
    </row>
    <row r="1091">
      <c r="B1091" s="29"/>
      <c r="C1091" s="29"/>
      <c r="D1091" s="29"/>
      <c r="E1091" s="29"/>
      <c r="F1091" s="29"/>
    </row>
    <row r="1092">
      <c r="B1092" s="29"/>
      <c r="C1092" s="29"/>
      <c r="D1092" s="29"/>
      <c r="E1092" s="29"/>
      <c r="F1092" s="29"/>
    </row>
    <row r="1093">
      <c r="B1093" s="29"/>
      <c r="C1093" s="29"/>
      <c r="D1093" s="29"/>
      <c r="E1093" s="29"/>
      <c r="F1093" s="29"/>
    </row>
    <row r="1094">
      <c r="B1094" s="29"/>
      <c r="C1094" s="29"/>
      <c r="D1094" s="29"/>
      <c r="E1094" s="29"/>
      <c r="F1094" s="29"/>
    </row>
    <row r="1095">
      <c r="B1095" s="29"/>
      <c r="C1095" s="29"/>
      <c r="D1095" s="29"/>
      <c r="E1095" s="29"/>
      <c r="F1095" s="29"/>
    </row>
    <row r="1096">
      <c r="B1096" s="29"/>
      <c r="C1096" s="29"/>
      <c r="D1096" s="29"/>
      <c r="E1096" s="29"/>
      <c r="F1096" s="29"/>
    </row>
    <row r="1097">
      <c r="B1097" s="29"/>
      <c r="C1097" s="29"/>
      <c r="D1097" s="29"/>
      <c r="E1097" s="29"/>
      <c r="F1097" s="29"/>
    </row>
    <row r="1098">
      <c r="B1098" s="29"/>
      <c r="C1098" s="29"/>
      <c r="D1098" s="29"/>
      <c r="E1098" s="29"/>
      <c r="F1098" s="29"/>
    </row>
    <row r="1099">
      <c r="B1099" s="29"/>
      <c r="C1099" s="29"/>
      <c r="D1099" s="29"/>
      <c r="E1099" s="29"/>
      <c r="F1099" s="29"/>
    </row>
    <row r="1100">
      <c r="B1100" s="29"/>
      <c r="C1100" s="29"/>
      <c r="D1100" s="29"/>
      <c r="E1100" s="29"/>
      <c r="F1100" s="29"/>
    </row>
    <row r="1101">
      <c r="B1101" s="29"/>
      <c r="C1101" s="29"/>
      <c r="D1101" s="29"/>
      <c r="E1101" s="29"/>
      <c r="F1101" s="29"/>
    </row>
    <row r="1102">
      <c r="B1102" s="29"/>
      <c r="C1102" s="29"/>
      <c r="D1102" s="29"/>
      <c r="E1102" s="29"/>
      <c r="F1102" s="29"/>
    </row>
    <row r="1103">
      <c r="B1103" s="29"/>
      <c r="C1103" s="29"/>
      <c r="D1103" s="29"/>
      <c r="E1103" s="29"/>
      <c r="F1103" s="29"/>
    </row>
    <row r="1104">
      <c r="B1104" s="29"/>
      <c r="C1104" s="29"/>
      <c r="D1104" s="29"/>
      <c r="E1104" s="29"/>
      <c r="F1104" s="29"/>
    </row>
    <row r="1105">
      <c r="B1105" s="29"/>
      <c r="C1105" s="29"/>
      <c r="D1105" s="29"/>
      <c r="E1105" s="29"/>
      <c r="F1105" s="29"/>
    </row>
    <row r="1106">
      <c r="B1106" s="29"/>
      <c r="C1106" s="29"/>
      <c r="D1106" s="29"/>
      <c r="E1106" s="29"/>
      <c r="F1106" s="29"/>
    </row>
    <row r="1107">
      <c r="B1107" s="29"/>
      <c r="C1107" s="29"/>
      <c r="D1107" s="29"/>
      <c r="E1107" s="29"/>
      <c r="F1107" s="29"/>
    </row>
    <row r="1108">
      <c r="B1108" s="29"/>
      <c r="C1108" s="29"/>
      <c r="D1108" s="29"/>
      <c r="E1108" s="29"/>
      <c r="F1108" s="29"/>
    </row>
    <row r="1109">
      <c r="B1109" s="29"/>
      <c r="C1109" s="29"/>
      <c r="D1109" s="29"/>
      <c r="E1109" s="29"/>
      <c r="F1109" s="29"/>
    </row>
    <row r="1110">
      <c r="B1110" s="29"/>
      <c r="C1110" s="29"/>
      <c r="D1110" s="29"/>
      <c r="E1110" s="29"/>
      <c r="F1110" s="29"/>
    </row>
    <row r="1111">
      <c r="B1111" s="29"/>
      <c r="C1111" s="29"/>
      <c r="D1111" s="29"/>
      <c r="E1111" s="29"/>
      <c r="F1111" s="29"/>
    </row>
    <row r="1112">
      <c r="B1112" s="29"/>
      <c r="C1112" s="29"/>
      <c r="D1112" s="29"/>
      <c r="E1112" s="29"/>
      <c r="F1112" s="29"/>
    </row>
    <row r="1113">
      <c r="B1113" s="29"/>
      <c r="C1113" s="29"/>
      <c r="D1113" s="29"/>
      <c r="E1113" s="29"/>
      <c r="F1113" s="29"/>
    </row>
    <row r="1114">
      <c r="B1114" s="29"/>
      <c r="C1114" s="29"/>
      <c r="D1114" s="29"/>
      <c r="E1114" s="29"/>
      <c r="F1114" s="29"/>
    </row>
    <row r="1115">
      <c r="B1115" s="29"/>
      <c r="C1115" s="29"/>
      <c r="D1115" s="29"/>
      <c r="E1115" s="29"/>
      <c r="F1115" s="29"/>
    </row>
    <row r="1116">
      <c r="B1116" s="29"/>
      <c r="C1116" s="29"/>
      <c r="D1116" s="29"/>
      <c r="E1116" s="29"/>
      <c r="F1116" s="29"/>
    </row>
    <row r="1117">
      <c r="B1117" s="29"/>
      <c r="C1117" s="29"/>
      <c r="D1117" s="29"/>
      <c r="E1117" s="29"/>
      <c r="F1117" s="29"/>
    </row>
    <row r="1118">
      <c r="B1118" s="29"/>
      <c r="C1118" s="29"/>
      <c r="D1118" s="29"/>
      <c r="E1118" s="29"/>
      <c r="F1118" s="29"/>
    </row>
    <row r="1119">
      <c r="B1119" s="29"/>
      <c r="C1119" s="29"/>
      <c r="D1119" s="29"/>
      <c r="E1119" s="29"/>
      <c r="F1119" s="29"/>
    </row>
    <row r="1120">
      <c r="B1120" s="29"/>
      <c r="C1120" s="29"/>
      <c r="D1120" s="29"/>
      <c r="E1120" s="29"/>
      <c r="F1120" s="29"/>
    </row>
    <row r="1121">
      <c r="B1121" s="29"/>
      <c r="C1121" s="29"/>
      <c r="D1121" s="29"/>
      <c r="E1121" s="29"/>
      <c r="F1121" s="29"/>
    </row>
    <row r="1122">
      <c r="B1122" s="29"/>
      <c r="C1122" s="29"/>
      <c r="D1122" s="29"/>
      <c r="E1122" s="29"/>
      <c r="F1122" s="29"/>
    </row>
    <row r="1123">
      <c r="B1123" s="29"/>
      <c r="C1123" s="29"/>
      <c r="D1123" s="29"/>
      <c r="E1123" s="29"/>
      <c r="F1123" s="29"/>
    </row>
    <row r="1124">
      <c r="B1124" s="29"/>
      <c r="C1124" s="29"/>
      <c r="D1124" s="29"/>
      <c r="E1124" s="29"/>
      <c r="F1124" s="29"/>
    </row>
    <row r="1125">
      <c r="B1125" s="29"/>
      <c r="C1125" s="29"/>
      <c r="D1125" s="29"/>
      <c r="E1125" s="29"/>
      <c r="F1125" s="29"/>
    </row>
    <row r="1126">
      <c r="B1126" s="29"/>
      <c r="C1126" s="29"/>
      <c r="D1126" s="29"/>
      <c r="E1126" s="29"/>
      <c r="F1126" s="29"/>
    </row>
    <row r="1127">
      <c r="B1127" s="29"/>
      <c r="C1127" s="29"/>
      <c r="D1127" s="29"/>
      <c r="E1127" s="29"/>
      <c r="F1127" s="29"/>
    </row>
    <row r="1128">
      <c r="B1128" s="29"/>
      <c r="C1128" s="29"/>
      <c r="D1128" s="29"/>
      <c r="E1128" s="29"/>
      <c r="F1128" s="29"/>
    </row>
    <row r="1129">
      <c r="B1129" s="29"/>
      <c r="C1129" s="29"/>
      <c r="D1129" s="29"/>
      <c r="E1129" s="29"/>
      <c r="F1129" s="29"/>
    </row>
    <row r="1130">
      <c r="B1130" s="29"/>
      <c r="C1130" s="29"/>
      <c r="D1130" s="29"/>
      <c r="E1130" s="29"/>
      <c r="F1130" s="29"/>
    </row>
    <row r="1131">
      <c r="B1131" s="29"/>
      <c r="C1131" s="29"/>
      <c r="D1131" s="29"/>
      <c r="E1131" s="29"/>
      <c r="F1131" s="29"/>
    </row>
    <row r="1132">
      <c r="B1132" s="29"/>
      <c r="C1132" s="29"/>
      <c r="D1132" s="29"/>
      <c r="E1132" s="29"/>
      <c r="F1132" s="29"/>
    </row>
    <row r="1133">
      <c r="B1133" s="29"/>
      <c r="C1133" s="29"/>
      <c r="D1133" s="29"/>
      <c r="E1133" s="29"/>
      <c r="F1133" s="29"/>
    </row>
    <row r="1134">
      <c r="B1134" s="29"/>
      <c r="C1134" s="29"/>
      <c r="D1134" s="29"/>
      <c r="E1134" s="29"/>
      <c r="F1134" s="29"/>
    </row>
    <row r="1135">
      <c r="B1135" s="29"/>
      <c r="C1135" s="29"/>
      <c r="D1135" s="29"/>
      <c r="E1135" s="29"/>
      <c r="F1135" s="29"/>
    </row>
    <row r="1136">
      <c r="B1136" s="29"/>
      <c r="C1136" s="29"/>
      <c r="D1136" s="29"/>
      <c r="E1136" s="29"/>
      <c r="F1136" s="29"/>
    </row>
    <row r="1137">
      <c r="B1137" s="29"/>
      <c r="C1137" s="29"/>
      <c r="D1137" s="29"/>
      <c r="E1137" s="29"/>
      <c r="F1137" s="29"/>
    </row>
    <row r="1138">
      <c r="B1138" s="29"/>
      <c r="C1138" s="29"/>
      <c r="D1138" s="29"/>
      <c r="E1138" s="29"/>
      <c r="F1138" s="29"/>
    </row>
    <row r="1139">
      <c r="B1139" s="29"/>
      <c r="C1139" s="29"/>
      <c r="D1139" s="29"/>
      <c r="E1139" s="29"/>
      <c r="F1139" s="29"/>
    </row>
    <row r="1140">
      <c r="B1140" s="29"/>
      <c r="C1140" s="29"/>
      <c r="D1140" s="29"/>
      <c r="E1140" s="29"/>
      <c r="F1140" s="29"/>
    </row>
    <row r="1141">
      <c r="B1141" s="29"/>
      <c r="C1141" s="29"/>
      <c r="D1141" s="29"/>
      <c r="E1141" s="29"/>
      <c r="F1141" s="29"/>
    </row>
    <row r="1142">
      <c r="B1142" s="29"/>
      <c r="C1142" s="29"/>
      <c r="D1142" s="29"/>
      <c r="E1142" s="29"/>
      <c r="F1142" s="29"/>
    </row>
    <row r="1143">
      <c r="B1143" s="29"/>
      <c r="C1143" s="29"/>
      <c r="D1143" s="29"/>
      <c r="E1143" s="29"/>
      <c r="F1143" s="29"/>
    </row>
    <row r="1144">
      <c r="B1144" s="29"/>
      <c r="C1144" s="29"/>
      <c r="D1144" s="29"/>
      <c r="E1144" s="29"/>
      <c r="F1144" s="29"/>
    </row>
    <row r="1145">
      <c r="B1145" s="29"/>
      <c r="C1145" s="29"/>
      <c r="D1145" s="29"/>
      <c r="E1145" s="29"/>
      <c r="F1145" s="29"/>
    </row>
    <row r="1146">
      <c r="B1146" s="29"/>
      <c r="C1146" s="29"/>
      <c r="D1146" s="29"/>
      <c r="E1146" s="29"/>
      <c r="F1146" s="29"/>
    </row>
    <row r="1147">
      <c r="B1147" s="29"/>
      <c r="C1147" s="29"/>
      <c r="D1147" s="29"/>
      <c r="E1147" s="29"/>
      <c r="F1147" s="29"/>
    </row>
    <row r="1148">
      <c r="B1148" s="29"/>
      <c r="C1148" s="29"/>
      <c r="D1148" s="29"/>
      <c r="E1148" s="29"/>
      <c r="F1148" s="29"/>
    </row>
    <row r="1149">
      <c r="B1149" s="29"/>
      <c r="C1149" s="29"/>
      <c r="D1149" s="29"/>
      <c r="E1149" s="29"/>
      <c r="F1149" s="29"/>
    </row>
    <row r="1150">
      <c r="B1150" s="29"/>
      <c r="C1150" s="29"/>
      <c r="D1150" s="29"/>
      <c r="E1150" s="29"/>
      <c r="F1150" s="29"/>
    </row>
    <row r="1151">
      <c r="B1151" s="29"/>
      <c r="C1151" s="29"/>
      <c r="D1151" s="29"/>
      <c r="E1151" s="29"/>
      <c r="F1151" s="29"/>
    </row>
    <row r="1152">
      <c r="B1152" s="29"/>
      <c r="C1152" s="29"/>
      <c r="D1152" s="29"/>
      <c r="E1152" s="29"/>
      <c r="F1152" s="29"/>
    </row>
    <row r="1153">
      <c r="B1153" s="29"/>
      <c r="C1153" s="29"/>
      <c r="D1153" s="29"/>
      <c r="E1153" s="29"/>
      <c r="F1153" s="29"/>
    </row>
    <row r="1154">
      <c r="B1154" s="29"/>
      <c r="C1154" s="29"/>
      <c r="D1154" s="29"/>
      <c r="E1154" s="29"/>
      <c r="F1154" s="29"/>
    </row>
    <row r="1155">
      <c r="B1155" s="29"/>
      <c r="C1155" s="29"/>
      <c r="D1155" s="29"/>
      <c r="E1155" s="29"/>
      <c r="F1155" s="29"/>
    </row>
    <row r="1156">
      <c r="B1156" s="29"/>
      <c r="C1156" s="29"/>
      <c r="D1156" s="29"/>
      <c r="E1156" s="29"/>
      <c r="F1156" s="29"/>
    </row>
    <row r="1157">
      <c r="B1157" s="29"/>
      <c r="C1157" s="29"/>
      <c r="D1157" s="29"/>
      <c r="E1157" s="29"/>
      <c r="F1157" s="29"/>
    </row>
    <row r="1158">
      <c r="B1158" s="29"/>
      <c r="C1158" s="29"/>
      <c r="D1158" s="29"/>
      <c r="E1158" s="29"/>
      <c r="F1158" s="29"/>
    </row>
    <row r="1159">
      <c r="B1159" s="29"/>
      <c r="C1159" s="29"/>
      <c r="D1159" s="29"/>
      <c r="E1159" s="29"/>
      <c r="F1159" s="29"/>
    </row>
    <row r="1160">
      <c r="B1160" s="29"/>
      <c r="C1160" s="29"/>
      <c r="D1160" s="29"/>
      <c r="E1160" s="29"/>
      <c r="F1160" s="29"/>
    </row>
    <row r="1161">
      <c r="B1161" s="29"/>
      <c r="C1161" s="29"/>
      <c r="D1161" s="29"/>
      <c r="E1161" s="29"/>
      <c r="F1161" s="29"/>
    </row>
    <row r="1162">
      <c r="B1162" s="29"/>
      <c r="C1162" s="29"/>
      <c r="D1162" s="29"/>
      <c r="E1162" s="29"/>
      <c r="F1162" s="29"/>
    </row>
    <row r="1163">
      <c r="B1163" s="29"/>
      <c r="C1163" s="29"/>
      <c r="D1163" s="29"/>
      <c r="E1163" s="29"/>
      <c r="F1163" s="29"/>
    </row>
    <row r="1164">
      <c r="B1164" s="29"/>
      <c r="C1164" s="29"/>
      <c r="D1164" s="29"/>
      <c r="E1164" s="29"/>
      <c r="F1164" s="29"/>
    </row>
    <row r="1165">
      <c r="B1165" s="29"/>
      <c r="C1165" s="29"/>
      <c r="D1165" s="29"/>
      <c r="E1165" s="29"/>
      <c r="F1165" s="29"/>
    </row>
    <row r="1166">
      <c r="B1166" s="29"/>
      <c r="C1166" s="29"/>
      <c r="D1166" s="29"/>
      <c r="E1166" s="29"/>
      <c r="F1166" s="29"/>
    </row>
    <row r="1167">
      <c r="B1167" s="29"/>
      <c r="C1167" s="29"/>
      <c r="D1167" s="29"/>
      <c r="E1167" s="29"/>
      <c r="F1167" s="29"/>
    </row>
    <row r="1168">
      <c r="B1168" s="29"/>
      <c r="C1168" s="29"/>
      <c r="D1168" s="29"/>
      <c r="E1168" s="29"/>
      <c r="F1168" s="29"/>
    </row>
    <row r="1169">
      <c r="B1169" s="29"/>
      <c r="C1169" s="29"/>
      <c r="D1169" s="29"/>
      <c r="E1169" s="29"/>
      <c r="F1169" s="29"/>
    </row>
    <row r="1170">
      <c r="B1170" s="29"/>
      <c r="C1170" s="29"/>
      <c r="D1170" s="29"/>
      <c r="E1170" s="29"/>
      <c r="F1170" s="29"/>
    </row>
    <row r="1171">
      <c r="B1171" s="29"/>
      <c r="C1171" s="29"/>
      <c r="D1171" s="29"/>
      <c r="E1171" s="29"/>
      <c r="F1171" s="29"/>
    </row>
    <row r="1172">
      <c r="B1172" s="29"/>
      <c r="C1172" s="29"/>
      <c r="D1172" s="29"/>
      <c r="E1172" s="29"/>
      <c r="F1172" s="29"/>
    </row>
    <row r="1173">
      <c r="B1173" s="29"/>
      <c r="C1173" s="29"/>
      <c r="D1173" s="29"/>
      <c r="E1173" s="29"/>
      <c r="F1173" s="29"/>
    </row>
    <row r="1174">
      <c r="B1174" s="29"/>
      <c r="C1174" s="29"/>
      <c r="D1174" s="29"/>
      <c r="E1174" s="29"/>
      <c r="F1174" s="29"/>
    </row>
    <row r="1175">
      <c r="B1175" s="29"/>
      <c r="C1175" s="29"/>
      <c r="D1175" s="29"/>
      <c r="E1175" s="29"/>
      <c r="F1175" s="29"/>
    </row>
    <row r="1176">
      <c r="B1176" s="29"/>
      <c r="C1176" s="29"/>
      <c r="D1176" s="29"/>
      <c r="E1176" s="29"/>
      <c r="F1176" s="29"/>
    </row>
    <row r="1177">
      <c r="B1177" s="29"/>
      <c r="C1177" s="29"/>
      <c r="D1177" s="29"/>
      <c r="E1177" s="29"/>
      <c r="F1177" s="29"/>
    </row>
    <row r="1178">
      <c r="B1178" s="29"/>
      <c r="C1178" s="29"/>
      <c r="D1178" s="29"/>
      <c r="E1178" s="29"/>
      <c r="F1178" s="29"/>
    </row>
    <row r="1179">
      <c r="B1179" s="29"/>
      <c r="C1179" s="29"/>
      <c r="D1179" s="29"/>
      <c r="E1179" s="29"/>
      <c r="F1179" s="29"/>
    </row>
    <row r="1180">
      <c r="B1180" s="29"/>
      <c r="C1180" s="29"/>
      <c r="D1180" s="29"/>
      <c r="E1180" s="29"/>
      <c r="F1180" s="29"/>
    </row>
    <row r="1181">
      <c r="B1181" s="29"/>
      <c r="C1181" s="29"/>
      <c r="D1181" s="29"/>
      <c r="E1181" s="29"/>
      <c r="F1181" s="29"/>
    </row>
    <row r="1182">
      <c r="B1182" s="29"/>
      <c r="C1182" s="29"/>
      <c r="D1182" s="29"/>
      <c r="E1182" s="29"/>
      <c r="F1182" s="29"/>
    </row>
    <row r="1183">
      <c r="B1183" s="29"/>
      <c r="C1183" s="29"/>
      <c r="D1183" s="29"/>
      <c r="E1183" s="29"/>
      <c r="F1183" s="29"/>
    </row>
    <row r="1184">
      <c r="B1184" s="29"/>
      <c r="C1184" s="29"/>
      <c r="D1184" s="29"/>
      <c r="E1184" s="29"/>
      <c r="F1184" s="29"/>
    </row>
    <row r="1185">
      <c r="B1185" s="29"/>
      <c r="C1185" s="29"/>
      <c r="D1185" s="29"/>
      <c r="E1185" s="29"/>
      <c r="F1185" s="29"/>
    </row>
    <row r="1186">
      <c r="B1186" s="29"/>
      <c r="C1186" s="29"/>
      <c r="D1186" s="29"/>
      <c r="E1186" s="29"/>
      <c r="F1186" s="29"/>
    </row>
    <row r="1187">
      <c r="B1187" s="29"/>
      <c r="C1187" s="29"/>
      <c r="D1187" s="29"/>
      <c r="E1187" s="29"/>
      <c r="F1187" s="29"/>
    </row>
    <row r="1188">
      <c r="B1188" s="29"/>
      <c r="C1188" s="29"/>
      <c r="D1188" s="29"/>
      <c r="E1188" s="29"/>
      <c r="F1188" s="29"/>
    </row>
    <row r="1189">
      <c r="B1189" s="29"/>
      <c r="C1189" s="29"/>
      <c r="D1189" s="29"/>
      <c r="E1189" s="29"/>
      <c r="F1189" s="29"/>
    </row>
    <row r="1190">
      <c r="B1190" s="29"/>
      <c r="C1190" s="29"/>
      <c r="D1190" s="29"/>
      <c r="E1190" s="29"/>
      <c r="F1190" s="29"/>
    </row>
    <row r="1191">
      <c r="B1191" s="29"/>
      <c r="C1191" s="29"/>
      <c r="D1191" s="29"/>
      <c r="E1191" s="29"/>
      <c r="F1191" s="29"/>
    </row>
    <row r="1192">
      <c r="B1192" s="29"/>
      <c r="C1192" s="29"/>
      <c r="D1192" s="29"/>
      <c r="E1192" s="29"/>
      <c r="F1192" s="29"/>
    </row>
    <row r="1193">
      <c r="B1193" s="29"/>
      <c r="C1193" s="29"/>
      <c r="D1193" s="29"/>
      <c r="E1193" s="29"/>
      <c r="F1193" s="29"/>
    </row>
    <row r="1194">
      <c r="B1194" s="29"/>
      <c r="C1194" s="29"/>
      <c r="D1194" s="29"/>
      <c r="E1194" s="29"/>
      <c r="F1194" s="29"/>
    </row>
    <row r="1195">
      <c r="B1195" s="29"/>
      <c r="C1195" s="29"/>
      <c r="D1195" s="29"/>
      <c r="E1195" s="29"/>
      <c r="F1195" s="29"/>
    </row>
    <row r="1196">
      <c r="B1196" s="29"/>
      <c r="C1196" s="29"/>
      <c r="D1196" s="29"/>
      <c r="E1196" s="29"/>
      <c r="F1196" s="29"/>
    </row>
    <row r="1197">
      <c r="B1197" s="29"/>
      <c r="C1197" s="29"/>
      <c r="D1197" s="29"/>
      <c r="E1197" s="29"/>
      <c r="F1197" s="29"/>
    </row>
    <row r="1198">
      <c r="B1198" s="29"/>
      <c r="C1198" s="29"/>
      <c r="D1198" s="29"/>
      <c r="E1198" s="29"/>
      <c r="F1198" s="29"/>
    </row>
    <row r="1199">
      <c r="B1199" s="29"/>
      <c r="C1199" s="29"/>
      <c r="D1199" s="29"/>
      <c r="E1199" s="29"/>
      <c r="F1199" s="29"/>
    </row>
    <row r="1200">
      <c r="B1200" s="29"/>
      <c r="C1200" s="29"/>
      <c r="D1200" s="29"/>
      <c r="E1200" s="29"/>
      <c r="F1200" s="29"/>
    </row>
    <row r="1201">
      <c r="B1201" s="29"/>
      <c r="C1201" s="29"/>
      <c r="D1201" s="29"/>
      <c r="E1201" s="29"/>
      <c r="F1201" s="29"/>
    </row>
    <row r="1202">
      <c r="B1202" s="29"/>
      <c r="C1202" s="29"/>
      <c r="D1202" s="29"/>
      <c r="E1202" s="29"/>
      <c r="F1202" s="29"/>
    </row>
    <row r="1203">
      <c r="B1203" s="29"/>
      <c r="C1203" s="29"/>
      <c r="D1203" s="29"/>
      <c r="E1203" s="29"/>
      <c r="F1203" s="29"/>
    </row>
    <row r="1204">
      <c r="B1204" s="29"/>
      <c r="C1204" s="29"/>
      <c r="D1204" s="29"/>
      <c r="E1204" s="29"/>
      <c r="F1204" s="29"/>
    </row>
    <row r="1205">
      <c r="B1205" s="29"/>
      <c r="C1205" s="29"/>
      <c r="D1205" s="29"/>
      <c r="E1205" s="29"/>
      <c r="F1205" s="29"/>
    </row>
    <row r="1206">
      <c r="B1206" s="29"/>
      <c r="C1206" s="29"/>
      <c r="D1206" s="29"/>
      <c r="E1206" s="29"/>
      <c r="F1206" s="29"/>
    </row>
    <row r="1207">
      <c r="B1207" s="29"/>
      <c r="C1207" s="29"/>
      <c r="D1207" s="29"/>
      <c r="E1207" s="29"/>
      <c r="F1207" s="29"/>
    </row>
    <row r="1208">
      <c r="B1208" s="29"/>
      <c r="C1208" s="29"/>
      <c r="D1208" s="29"/>
      <c r="E1208" s="29"/>
      <c r="F1208" s="29"/>
    </row>
    <row r="1209">
      <c r="B1209" s="29"/>
      <c r="C1209" s="29"/>
      <c r="D1209" s="29"/>
      <c r="E1209" s="29"/>
      <c r="F1209" s="29"/>
    </row>
    <row r="1210">
      <c r="B1210" s="29"/>
      <c r="C1210" s="29"/>
      <c r="D1210" s="29"/>
      <c r="E1210" s="29"/>
      <c r="F1210" s="29"/>
    </row>
    <row r="1211">
      <c r="B1211" s="29"/>
      <c r="C1211" s="29"/>
      <c r="D1211" s="29"/>
      <c r="E1211" s="29"/>
      <c r="F1211" s="29"/>
    </row>
    <row r="1212">
      <c r="B1212" s="29"/>
      <c r="C1212" s="29"/>
      <c r="D1212" s="29"/>
      <c r="E1212" s="29"/>
      <c r="F1212" s="29"/>
    </row>
    <row r="1213">
      <c r="B1213" s="29"/>
      <c r="C1213" s="29"/>
      <c r="D1213" s="29"/>
      <c r="E1213" s="29"/>
      <c r="F1213" s="29"/>
    </row>
    <row r="1214">
      <c r="B1214" s="29"/>
      <c r="C1214" s="29"/>
      <c r="D1214" s="29"/>
      <c r="E1214" s="29"/>
      <c r="F1214" s="29"/>
    </row>
    <row r="1215">
      <c r="B1215" s="29"/>
      <c r="C1215" s="29"/>
      <c r="D1215" s="29"/>
      <c r="E1215" s="29"/>
      <c r="F1215" s="29"/>
    </row>
    <row r="1216">
      <c r="B1216" s="29"/>
      <c r="C1216" s="29"/>
      <c r="D1216" s="29"/>
      <c r="E1216" s="29"/>
      <c r="F1216" s="29"/>
    </row>
    <row r="1217">
      <c r="B1217" s="29"/>
      <c r="C1217" s="29"/>
      <c r="D1217" s="29"/>
      <c r="E1217" s="29"/>
      <c r="F1217" s="29"/>
    </row>
    <row r="1218">
      <c r="B1218" s="29"/>
      <c r="C1218" s="29"/>
      <c r="D1218" s="29"/>
      <c r="E1218" s="29"/>
      <c r="F1218" s="29"/>
    </row>
    <row r="1219">
      <c r="B1219" s="29"/>
      <c r="C1219" s="29"/>
      <c r="D1219" s="29"/>
      <c r="E1219" s="29"/>
      <c r="F1219" s="29"/>
    </row>
    <row r="1220">
      <c r="B1220" s="29"/>
      <c r="C1220" s="29"/>
      <c r="D1220" s="29"/>
      <c r="E1220" s="29"/>
      <c r="F1220" s="29"/>
    </row>
    <row r="1221">
      <c r="B1221" s="29"/>
      <c r="C1221" s="29"/>
      <c r="D1221" s="29"/>
      <c r="E1221" s="29"/>
      <c r="F1221" s="29"/>
    </row>
    <row r="1222">
      <c r="B1222" s="29"/>
      <c r="C1222" s="29"/>
      <c r="D1222" s="29"/>
      <c r="E1222" s="29"/>
      <c r="F1222" s="29"/>
    </row>
    <row r="1223">
      <c r="B1223" s="29"/>
      <c r="C1223" s="29"/>
      <c r="D1223" s="29"/>
      <c r="E1223" s="29"/>
      <c r="F1223" s="29"/>
    </row>
    <row r="1224">
      <c r="B1224" s="29"/>
      <c r="C1224" s="29"/>
      <c r="D1224" s="29"/>
      <c r="E1224" s="29"/>
      <c r="F1224" s="29"/>
    </row>
    <row r="1225">
      <c r="B1225" s="29"/>
      <c r="C1225" s="29"/>
      <c r="D1225" s="29"/>
      <c r="E1225" s="29"/>
      <c r="F1225" s="29"/>
    </row>
    <row r="1226">
      <c r="B1226" s="29"/>
      <c r="C1226" s="29"/>
      <c r="D1226" s="29"/>
      <c r="E1226" s="29"/>
      <c r="F1226" s="29"/>
    </row>
    <row r="1227">
      <c r="B1227" s="29"/>
      <c r="C1227" s="29"/>
      <c r="D1227" s="29"/>
      <c r="E1227" s="29"/>
      <c r="F1227" s="29"/>
    </row>
    <row r="1228">
      <c r="B1228" s="29"/>
      <c r="C1228" s="29"/>
      <c r="D1228" s="29"/>
      <c r="E1228" s="29"/>
      <c r="F1228" s="29"/>
    </row>
    <row r="1229">
      <c r="B1229" s="29"/>
      <c r="C1229" s="29"/>
      <c r="D1229" s="29"/>
      <c r="E1229" s="29"/>
      <c r="F1229" s="29"/>
    </row>
    <row r="1230">
      <c r="B1230" s="29"/>
      <c r="C1230" s="29"/>
      <c r="D1230" s="29"/>
      <c r="E1230" s="29"/>
      <c r="F1230" s="29"/>
    </row>
    <row r="1231">
      <c r="B1231" s="29"/>
      <c r="C1231" s="29"/>
      <c r="D1231" s="29"/>
      <c r="E1231" s="29"/>
      <c r="F1231" s="29"/>
    </row>
    <row r="1232">
      <c r="B1232" s="29"/>
      <c r="C1232" s="29"/>
      <c r="D1232" s="29"/>
      <c r="E1232" s="29"/>
      <c r="F1232" s="29"/>
    </row>
    <row r="1233">
      <c r="B1233" s="29"/>
      <c r="C1233" s="29"/>
      <c r="D1233" s="29"/>
      <c r="E1233" s="29"/>
      <c r="F1233" s="29"/>
    </row>
    <row r="1234">
      <c r="B1234" s="29"/>
      <c r="C1234" s="29"/>
      <c r="D1234" s="29"/>
      <c r="E1234" s="29"/>
      <c r="F1234" s="29"/>
    </row>
    <row r="1235">
      <c r="B1235" s="29"/>
      <c r="C1235" s="29"/>
      <c r="D1235" s="29"/>
      <c r="E1235" s="29"/>
      <c r="F1235" s="29"/>
    </row>
    <row r="1236">
      <c r="B1236" s="29"/>
      <c r="C1236" s="29"/>
      <c r="D1236" s="29"/>
      <c r="E1236" s="29"/>
      <c r="F1236" s="29"/>
    </row>
    <row r="1237">
      <c r="B1237" s="29"/>
      <c r="C1237" s="29"/>
      <c r="D1237" s="29"/>
      <c r="E1237" s="29"/>
      <c r="F1237" s="29"/>
    </row>
    <row r="1238">
      <c r="B1238" s="29"/>
      <c r="C1238" s="29"/>
      <c r="D1238" s="29"/>
      <c r="E1238" s="29"/>
      <c r="F1238" s="29"/>
    </row>
    <row r="1239">
      <c r="B1239" s="29"/>
      <c r="C1239" s="29"/>
      <c r="D1239" s="29"/>
      <c r="E1239" s="29"/>
      <c r="F1239" s="29"/>
    </row>
    <row r="1240">
      <c r="B1240" s="29"/>
      <c r="C1240" s="29"/>
      <c r="D1240" s="29"/>
      <c r="E1240" s="29"/>
      <c r="F1240" s="29"/>
    </row>
    <row r="1241">
      <c r="B1241" s="29"/>
      <c r="C1241" s="29"/>
      <c r="D1241" s="29"/>
      <c r="E1241" s="29"/>
      <c r="F1241" s="29"/>
    </row>
    <row r="1242">
      <c r="B1242" s="29"/>
      <c r="C1242" s="29"/>
      <c r="D1242" s="29"/>
      <c r="E1242" s="29"/>
      <c r="F1242" s="29"/>
    </row>
    <row r="1243">
      <c r="B1243" s="29"/>
      <c r="C1243" s="29"/>
      <c r="D1243" s="29"/>
      <c r="E1243" s="29"/>
      <c r="F1243" s="29"/>
    </row>
    <row r="1244">
      <c r="B1244" s="29"/>
      <c r="C1244" s="29"/>
      <c r="D1244" s="29"/>
      <c r="E1244" s="29"/>
      <c r="F1244" s="29"/>
    </row>
    <row r="1245">
      <c r="B1245" s="29"/>
      <c r="C1245" s="29"/>
      <c r="D1245" s="29"/>
      <c r="E1245" s="29"/>
      <c r="F1245" s="29"/>
    </row>
    <row r="1246">
      <c r="B1246" s="29"/>
      <c r="C1246" s="29"/>
      <c r="D1246" s="29"/>
      <c r="E1246" s="29"/>
      <c r="F1246" s="29"/>
    </row>
    <row r="1247">
      <c r="B1247" s="29"/>
      <c r="C1247" s="29"/>
      <c r="D1247" s="29"/>
      <c r="E1247" s="29"/>
      <c r="F1247" s="29"/>
    </row>
    <row r="1248">
      <c r="B1248" s="29"/>
      <c r="C1248" s="29"/>
      <c r="D1248" s="29"/>
      <c r="E1248" s="29"/>
      <c r="F1248" s="29"/>
    </row>
    <row r="1249">
      <c r="B1249" s="29"/>
      <c r="C1249" s="29"/>
      <c r="D1249" s="29"/>
      <c r="E1249" s="29"/>
      <c r="F1249" s="29"/>
    </row>
    <row r="1250">
      <c r="B1250" s="29"/>
      <c r="C1250" s="29"/>
      <c r="D1250" s="29"/>
      <c r="E1250" s="29"/>
      <c r="F1250" s="29"/>
    </row>
    <row r="1251">
      <c r="B1251" s="29"/>
      <c r="C1251" s="29"/>
      <c r="D1251" s="29"/>
      <c r="E1251" s="29"/>
      <c r="F1251" s="29"/>
    </row>
    <row r="1252">
      <c r="B1252" s="29"/>
      <c r="C1252" s="29"/>
      <c r="D1252" s="29"/>
      <c r="E1252" s="29"/>
      <c r="F1252" s="29"/>
    </row>
    <row r="1253">
      <c r="B1253" s="29"/>
      <c r="C1253" s="29"/>
      <c r="D1253" s="29"/>
      <c r="E1253" s="29"/>
      <c r="F1253" s="29"/>
    </row>
    <row r="1254">
      <c r="B1254" s="29"/>
      <c r="C1254" s="29"/>
      <c r="D1254" s="29"/>
      <c r="E1254" s="29"/>
      <c r="F1254" s="29"/>
    </row>
    <row r="1255">
      <c r="B1255" s="29"/>
      <c r="C1255" s="29"/>
      <c r="D1255" s="29"/>
      <c r="E1255" s="29"/>
      <c r="F1255" s="29"/>
    </row>
    <row r="1256">
      <c r="B1256" s="29"/>
      <c r="C1256" s="29"/>
      <c r="D1256" s="29"/>
      <c r="E1256" s="29"/>
      <c r="F1256" s="29"/>
    </row>
    <row r="1257">
      <c r="B1257" s="29"/>
      <c r="C1257" s="29"/>
      <c r="D1257" s="29"/>
      <c r="E1257" s="29"/>
      <c r="F1257" s="29"/>
    </row>
    <row r="1258">
      <c r="B1258" s="29"/>
      <c r="C1258" s="29"/>
      <c r="D1258" s="29"/>
      <c r="E1258" s="29"/>
      <c r="F1258" s="29"/>
    </row>
    <row r="1259">
      <c r="B1259" s="29"/>
      <c r="C1259" s="29"/>
      <c r="D1259" s="29"/>
      <c r="E1259" s="29"/>
      <c r="F1259" s="29"/>
    </row>
    <row r="1260">
      <c r="B1260" s="29"/>
      <c r="C1260" s="29"/>
      <c r="D1260" s="29"/>
      <c r="E1260" s="29"/>
      <c r="F1260" s="29"/>
    </row>
    <row r="1261">
      <c r="B1261" s="29"/>
      <c r="C1261" s="29"/>
      <c r="D1261" s="29"/>
      <c r="E1261" s="29"/>
      <c r="F1261" s="29"/>
    </row>
    <row r="1262">
      <c r="B1262" s="29"/>
      <c r="C1262" s="29"/>
      <c r="D1262" s="29"/>
      <c r="E1262" s="29"/>
      <c r="F1262" s="29"/>
    </row>
    <row r="1263">
      <c r="B1263" s="29"/>
      <c r="C1263" s="29"/>
      <c r="D1263" s="29"/>
      <c r="E1263" s="29"/>
      <c r="F1263" s="29"/>
    </row>
    <row r="1264">
      <c r="B1264" s="29"/>
      <c r="C1264" s="29"/>
      <c r="D1264" s="29"/>
      <c r="E1264" s="29"/>
      <c r="F1264" s="29"/>
    </row>
    <row r="1265">
      <c r="B1265" s="29"/>
      <c r="C1265" s="29"/>
      <c r="D1265" s="29"/>
      <c r="E1265" s="29"/>
      <c r="F1265" s="29"/>
    </row>
    <row r="1266">
      <c r="B1266" s="29"/>
      <c r="C1266" s="29"/>
      <c r="D1266" s="29"/>
      <c r="E1266" s="29"/>
      <c r="F1266" s="29"/>
    </row>
    <row r="1267">
      <c r="B1267" s="29"/>
      <c r="C1267" s="29"/>
      <c r="D1267" s="29"/>
      <c r="E1267" s="29"/>
      <c r="F1267" s="29"/>
    </row>
    <row r="1268">
      <c r="B1268" s="29"/>
      <c r="C1268" s="29"/>
      <c r="D1268" s="29"/>
      <c r="E1268" s="29"/>
      <c r="F1268" s="29"/>
    </row>
    <row r="1269">
      <c r="B1269" s="29"/>
      <c r="C1269" s="29"/>
      <c r="D1269" s="29"/>
      <c r="E1269" s="29"/>
      <c r="F1269" s="29"/>
    </row>
    <row r="1270">
      <c r="B1270" s="29"/>
      <c r="C1270" s="29"/>
      <c r="D1270" s="29"/>
      <c r="E1270" s="29"/>
      <c r="F1270" s="29"/>
    </row>
    <row r="1271">
      <c r="B1271" s="29"/>
      <c r="C1271" s="29"/>
      <c r="D1271" s="29"/>
      <c r="E1271" s="29"/>
      <c r="F1271" s="29"/>
    </row>
    <row r="1272">
      <c r="B1272" s="29"/>
      <c r="C1272" s="29"/>
      <c r="D1272" s="29"/>
      <c r="E1272" s="29"/>
      <c r="F1272" s="29"/>
    </row>
    <row r="1273">
      <c r="B1273" s="29"/>
      <c r="C1273" s="29"/>
      <c r="D1273" s="29"/>
      <c r="E1273" s="29"/>
      <c r="F1273" s="29"/>
    </row>
    <row r="1274">
      <c r="B1274" s="29"/>
      <c r="C1274" s="29"/>
      <c r="D1274" s="29"/>
      <c r="E1274" s="29"/>
      <c r="F1274" s="29"/>
    </row>
    <row r="1275">
      <c r="B1275" s="29"/>
      <c r="C1275" s="29"/>
      <c r="D1275" s="29"/>
      <c r="E1275" s="29"/>
      <c r="F1275" s="29"/>
    </row>
    <row r="1276">
      <c r="B1276" s="29"/>
      <c r="C1276" s="29"/>
      <c r="D1276" s="29"/>
      <c r="E1276" s="29"/>
      <c r="F1276" s="29"/>
    </row>
    <row r="1277">
      <c r="B1277" s="29"/>
      <c r="C1277" s="29"/>
      <c r="D1277" s="29"/>
      <c r="E1277" s="29"/>
      <c r="F1277" s="29"/>
    </row>
    <row r="1278">
      <c r="B1278" s="29"/>
      <c r="C1278" s="29"/>
      <c r="D1278" s="29"/>
      <c r="E1278" s="29"/>
      <c r="F1278" s="29"/>
    </row>
    <row r="1279">
      <c r="B1279" s="29"/>
      <c r="C1279" s="29"/>
      <c r="D1279" s="29"/>
      <c r="E1279" s="29"/>
      <c r="F1279" s="29"/>
    </row>
    <row r="1280">
      <c r="B1280" s="29"/>
      <c r="C1280" s="29"/>
      <c r="D1280" s="29"/>
      <c r="E1280" s="29"/>
      <c r="F1280" s="29"/>
    </row>
    <row r="1281">
      <c r="B1281" s="29"/>
      <c r="C1281" s="29"/>
      <c r="D1281" s="29"/>
      <c r="E1281" s="29"/>
      <c r="F1281" s="29"/>
    </row>
    <row r="1282">
      <c r="B1282" s="29"/>
      <c r="C1282" s="29"/>
      <c r="D1282" s="29"/>
      <c r="E1282" s="29"/>
      <c r="F1282" s="29"/>
    </row>
    <row r="1283">
      <c r="B1283" s="29"/>
      <c r="C1283" s="29"/>
      <c r="D1283" s="29"/>
      <c r="E1283" s="29"/>
      <c r="F1283" s="29"/>
    </row>
    <row r="1284">
      <c r="B1284" s="29"/>
      <c r="C1284" s="29"/>
      <c r="D1284" s="29"/>
      <c r="E1284" s="29"/>
      <c r="F1284" s="29"/>
    </row>
    <row r="1285">
      <c r="B1285" s="29"/>
      <c r="C1285" s="29"/>
      <c r="D1285" s="29"/>
      <c r="E1285" s="29"/>
      <c r="F1285" s="29"/>
    </row>
    <row r="1286">
      <c r="B1286" s="29"/>
      <c r="C1286" s="29"/>
      <c r="D1286" s="29"/>
      <c r="E1286" s="29"/>
      <c r="F1286" s="29"/>
    </row>
    <row r="1287">
      <c r="B1287" s="29"/>
      <c r="C1287" s="29"/>
      <c r="D1287" s="29"/>
      <c r="E1287" s="29"/>
      <c r="F1287" s="29"/>
    </row>
    <row r="1288">
      <c r="B1288" s="29"/>
      <c r="C1288" s="29"/>
      <c r="D1288" s="29"/>
      <c r="E1288" s="29"/>
      <c r="F1288" s="29"/>
    </row>
    <row r="1289">
      <c r="B1289" s="29"/>
      <c r="C1289" s="29"/>
      <c r="D1289" s="29"/>
      <c r="E1289" s="29"/>
      <c r="F1289" s="29"/>
    </row>
    <row r="1290">
      <c r="B1290" s="29"/>
      <c r="C1290" s="29"/>
      <c r="D1290" s="29"/>
      <c r="E1290" s="29"/>
      <c r="F1290" s="29"/>
    </row>
    <row r="1291">
      <c r="B1291" s="29"/>
      <c r="C1291" s="29"/>
      <c r="D1291" s="29"/>
      <c r="E1291" s="29"/>
      <c r="F1291" s="29"/>
    </row>
    <row r="1292">
      <c r="B1292" s="29"/>
      <c r="C1292" s="29"/>
      <c r="D1292" s="29"/>
      <c r="E1292" s="29"/>
      <c r="F1292" s="29"/>
    </row>
    <row r="1293">
      <c r="B1293" s="29"/>
      <c r="C1293" s="29"/>
      <c r="D1293" s="29"/>
      <c r="E1293" s="29"/>
      <c r="F1293" s="29"/>
    </row>
    <row r="1294">
      <c r="B1294" s="29"/>
      <c r="C1294" s="29"/>
      <c r="D1294" s="29"/>
      <c r="E1294" s="29"/>
      <c r="F1294" s="29"/>
    </row>
    <row r="1295">
      <c r="B1295" s="29"/>
      <c r="C1295" s="29"/>
      <c r="D1295" s="29"/>
      <c r="E1295" s="29"/>
      <c r="F1295" s="29"/>
    </row>
    <row r="1296">
      <c r="B1296" s="29"/>
      <c r="C1296" s="29"/>
      <c r="D1296" s="29"/>
      <c r="E1296" s="29"/>
      <c r="F1296" s="29"/>
    </row>
    <row r="1297">
      <c r="B1297" s="29"/>
      <c r="C1297" s="29"/>
      <c r="D1297" s="29"/>
      <c r="E1297" s="29"/>
      <c r="F1297" s="29"/>
    </row>
    <row r="1298">
      <c r="B1298" s="29"/>
      <c r="C1298" s="29"/>
      <c r="D1298" s="29"/>
      <c r="E1298" s="29"/>
      <c r="F1298" s="29"/>
    </row>
    <row r="1299">
      <c r="B1299" s="29"/>
      <c r="C1299" s="29"/>
      <c r="D1299" s="29"/>
      <c r="E1299" s="29"/>
      <c r="F1299" s="29"/>
    </row>
    <row r="1300">
      <c r="B1300" s="29"/>
      <c r="C1300" s="29"/>
      <c r="D1300" s="29"/>
      <c r="E1300" s="29"/>
      <c r="F1300" s="29"/>
    </row>
    <row r="1301">
      <c r="B1301" s="29"/>
      <c r="C1301" s="29"/>
      <c r="D1301" s="29"/>
      <c r="E1301" s="29"/>
      <c r="F1301" s="29"/>
    </row>
    <row r="1302">
      <c r="B1302" s="29"/>
      <c r="C1302" s="29"/>
      <c r="D1302" s="29"/>
      <c r="E1302" s="29"/>
      <c r="F1302" s="29"/>
    </row>
    <row r="1303">
      <c r="B1303" s="29"/>
      <c r="C1303" s="29"/>
      <c r="D1303" s="29"/>
      <c r="E1303" s="29"/>
      <c r="F1303" s="29"/>
    </row>
    <row r="1304">
      <c r="B1304" s="29"/>
      <c r="C1304" s="29"/>
      <c r="D1304" s="29"/>
      <c r="E1304" s="29"/>
      <c r="F1304" s="29"/>
    </row>
    <row r="1305">
      <c r="B1305" s="29"/>
      <c r="C1305" s="29"/>
      <c r="D1305" s="29"/>
      <c r="E1305" s="29"/>
      <c r="F1305" s="29"/>
    </row>
    <row r="1306">
      <c r="B1306" s="29"/>
      <c r="C1306" s="29"/>
      <c r="D1306" s="29"/>
      <c r="E1306" s="29"/>
      <c r="F1306" s="29"/>
    </row>
    <row r="1307">
      <c r="B1307" s="29"/>
      <c r="C1307" s="29"/>
      <c r="D1307" s="29"/>
      <c r="E1307" s="29"/>
      <c r="F1307" s="29"/>
    </row>
    <row r="1308">
      <c r="B1308" s="29"/>
      <c r="C1308" s="29"/>
      <c r="D1308" s="29"/>
      <c r="E1308" s="29"/>
      <c r="F1308" s="29"/>
    </row>
    <row r="1309">
      <c r="B1309" s="29"/>
      <c r="C1309" s="29"/>
      <c r="D1309" s="29"/>
      <c r="E1309" s="29"/>
      <c r="F1309" s="29"/>
    </row>
    <row r="1310">
      <c r="B1310" s="29"/>
      <c r="C1310" s="29"/>
      <c r="D1310" s="29"/>
      <c r="E1310" s="29"/>
      <c r="F1310" s="29"/>
    </row>
    <row r="1311">
      <c r="B1311" s="29"/>
      <c r="C1311" s="29"/>
      <c r="D1311" s="29"/>
      <c r="E1311" s="29"/>
      <c r="F1311" s="29"/>
    </row>
    <row r="1312">
      <c r="B1312" s="29"/>
      <c r="C1312" s="29"/>
      <c r="D1312" s="29"/>
      <c r="E1312" s="29"/>
      <c r="F1312" s="29"/>
    </row>
    <row r="1313">
      <c r="B1313" s="29"/>
      <c r="C1313" s="29"/>
      <c r="D1313" s="29"/>
      <c r="E1313" s="29"/>
      <c r="F1313" s="29"/>
    </row>
    <row r="1314">
      <c r="B1314" s="29"/>
      <c r="C1314" s="29"/>
      <c r="D1314" s="29"/>
      <c r="E1314" s="29"/>
      <c r="F1314" s="29"/>
    </row>
    <row r="1315">
      <c r="B1315" s="29"/>
      <c r="C1315" s="29"/>
      <c r="D1315" s="29"/>
      <c r="E1315" s="29"/>
      <c r="F1315" s="29"/>
    </row>
    <row r="1316">
      <c r="B1316" s="29"/>
      <c r="C1316" s="29"/>
      <c r="D1316" s="29"/>
      <c r="E1316" s="29"/>
      <c r="F1316" s="29"/>
    </row>
    <row r="1317">
      <c r="B1317" s="29"/>
      <c r="C1317" s="29"/>
      <c r="D1317" s="29"/>
      <c r="E1317" s="29"/>
      <c r="F1317" s="29"/>
    </row>
    <row r="1318">
      <c r="B1318" s="29"/>
      <c r="C1318" s="29"/>
      <c r="D1318" s="29"/>
      <c r="E1318" s="29"/>
      <c r="F1318" s="29"/>
    </row>
    <row r="1319">
      <c r="B1319" s="29"/>
      <c r="C1319" s="29"/>
      <c r="D1319" s="29"/>
      <c r="E1319" s="29"/>
      <c r="F1319" s="29"/>
    </row>
    <row r="1320">
      <c r="B1320" s="29"/>
      <c r="C1320" s="29"/>
      <c r="D1320" s="29"/>
      <c r="E1320" s="29"/>
      <c r="F1320" s="29"/>
    </row>
    <row r="1321">
      <c r="B1321" s="29"/>
      <c r="C1321" s="29"/>
      <c r="D1321" s="29"/>
      <c r="E1321" s="29"/>
      <c r="F1321" s="29"/>
    </row>
    <row r="1322">
      <c r="B1322" s="29"/>
      <c r="C1322" s="29"/>
      <c r="D1322" s="29"/>
      <c r="E1322" s="29"/>
      <c r="F1322" s="29"/>
    </row>
    <row r="1323">
      <c r="B1323" s="29"/>
      <c r="C1323" s="29"/>
      <c r="D1323" s="29"/>
      <c r="E1323" s="29"/>
      <c r="F1323" s="29"/>
    </row>
    <row r="1324">
      <c r="B1324" s="29"/>
      <c r="C1324" s="29"/>
      <c r="D1324" s="29"/>
      <c r="E1324" s="29"/>
      <c r="F1324" s="29"/>
    </row>
    <row r="1325">
      <c r="B1325" s="29"/>
      <c r="C1325" s="29"/>
      <c r="D1325" s="29"/>
      <c r="E1325" s="29"/>
      <c r="F1325" s="29"/>
    </row>
    <row r="1326">
      <c r="B1326" s="29"/>
      <c r="C1326" s="29"/>
      <c r="D1326" s="29"/>
      <c r="E1326" s="29"/>
      <c r="F1326" s="29"/>
    </row>
    <row r="1327">
      <c r="B1327" s="29"/>
      <c r="C1327" s="29"/>
      <c r="D1327" s="29"/>
      <c r="E1327" s="29"/>
      <c r="F1327" s="29"/>
    </row>
    <row r="1328">
      <c r="B1328" s="29"/>
      <c r="C1328" s="29"/>
      <c r="D1328" s="29"/>
      <c r="E1328" s="29"/>
      <c r="F1328" s="29"/>
    </row>
    <row r="1329">
      <c r="B1329" s="29"/>
      <c r="C1329" s="29"/>
      <c r="D1329" s="29"/>
      <c r="E1329" s="29"/>
      <c r="F1329" s="29"/>
    </row>
    <row r="1330">
      <c r="B1330" s="29"/>
      <c r="C1330" s="29"/>
      <c r="D1330" s="29"/>
      <c r="E1330" s="29"/>
      <c r="F1330" s="29"/>
    </row>
    <row r="1331">
      <c r="B1331" s="29"/>
      <c r="C1331" s="29"/>
      <c r="D1331" s="29"/>
      <c r="E1331" s="29"/>
      <c r="F1331" s="29"/>
    </row>
    <row r="1332">
      <c r="B1332" s="29"/>
      <c r="C1332" s="29"/>
      <c r="D1332" s="29"/>
      <c r="E1332" s="29"/>
      <c r="F1332" s="29"/>
    </row>
    <row r="1333">
      <c r="B1333" s="29"/>
      <c r="C1333" s="29"/>
      <c r="D1333" s="29"/>
      <c r="E1333" s="29"/>
      <c r="F1333" s="29"/>
    </row>
    <row r="1334">
      <c r="B1334" s="29"/>
      <c r="C1334" s="29"/>
      <c r="D1334" s="29"/>
      <c r="E1334" s="29"/>
      <c r="F1334" s="29"/>
    </row>
    <row r="1335">
      <c r="B1335" s="29"/>
      <c r="C1335" s="29"/>
      <c r="D1335" s="29"/>
      <c r="E1335" s="29"/>
      <c r="F1335" s="29"/>
    </row>
    <row r="1336">
      <c r="B1336" s="29"/>
      <c r="C1336" s="29"/>
      <c r="D1336" s="29"/>
      <c r="E1336" s="29"/>
      <c r="F1336" s="29"/>
    </row>
    <row r="1337">
      <c r="B1337" s="29"/>
      <c r="C1337" s="29"/>
      <c r="D1337" s="29"/>
      <c r="E1337" s="29"/>
      <c r="F1337" s="29"/>
    </row>
    <row r="1338">
      <c r="B1338" s="29"/>
      <c r="C1338" s="29"/>
      <c r="D1338" s="29"/>
      <c r="E1338" s="29"/>
      <c r="F1338" s="29"/>
    </row>
    <row r="1339">
      <c r="B1339" s="29"/>
      <c r="C1339" s="29"/>
      <c r="D1339" s="29"/>
      <c r="E1339" s="29"/>
      <c r="F1339" s="29"/>
    </row>
    <row r="1340">
      <c r="B1340" s="29"/>
      <c r="C1340" s="29"/>
      <c r="D1340" s="29"/>
      <c r="E1340" s="29"/>
      <c r="F1340" s="29"/>
    </row>
    <row r="1341">
      <c r="B1341" s="29"/>
      <c r="C1341" s="29"/>
      <c r="D1341" s="29"/>
      <c r="E1341" s="29"/>
      <c r="F1341" s="29"/>
    </row>
    <row r="1342">
      <c r="B1342" s="29"/>
      <c r="C1342" s="29"/>
      <c r="D1342" s="29"/>
      <c r="E1342" s="29"/>
      <c r="F1342" s="29"/>
    </row>
    <row r="1343">
      <c r="B1343" s="29"/>
      <c r="C1343" s="29"/>
      <c r="D1343" s="29"/>
      <c r="E1343" s="29"/>
      <c r="F1343" s="29"/>
    </row>
    <row r="1344">
      <c r="B1344" s="29"/>
      <c r="C1344" s="29"/>
      <c r="D1344" s="29"/>
      <c r="E1344" s="29"/>
      <c r="F1344" s="29"/>
    </row>
    <row r="1345">
      <c r="B1345" s="29"/>
      <c r="C1345" s="29"/>
      <c r="D1345" s="29"/>
      <c r="E1345" s="29"/>
      <c r="F1345" s="29"/>
    </row>
    <row r="1346">
      <c r="B1346" s="29"/>
      <c r="C1346" s="29"/>
      <c r="D1346" s="29"/>
      <c r="E1346" s="29"/>
      <c r="F1346" s="29"/>
    </row>
    <row r="1347">
      <c r="B1347" s="29"/>
      <c r="C1347" s="29"/>
      <c r="D1347" s="29"/>
      <c r="E1347" s="29"/>
      <c r="F1347" s="29"/>
    </row>
    <row r="1348">
      <c r="B1348" s="29"/>
      <c r="C1348" s="29"/>
      <c r="D1348" s="29"/>
      <c r="E1348" s="29"/>
      <c r="F1348" s="29"/>
    </row>
    <row r="1349">
      <c r="B1349" s="29"/>
      <c r="C1349" s="29"/>
      <c r="D1349" s="29"/>
      <c r="E1349" s="29"/>
      <c r="F1349" s="29"/>
    </row>
    <row r="1350">
      <c r="B1350" s="29"/>
      <c r="C1350" s="29"/>
      <c r="D1350" s="29"/>
      <c r="E1350" s="29"/>
      <c r="F1350" s="29"/>
    </row>
    <row r="1351">
      <c r="B1351" s="29"/>
      <c r="C1351" s="29"/>
      <c r="D1351" s="29"/>
      <c r="E1351" s="29"/>
      <c r="F1351" s="29"/>
    </row>
    <row r="1352">
      <c r="B1352" s="29"/>
      <c r="C1352" s="29"/>
      <c r="D1352" s="29"/>
      <c r="E1352" s="29"/>
      <c r="F1352" s="29"/>
    </row>
    <row r="1353">
      <c r="B1353" s="29"/>
      <c r="C1353" s="29"/>
      <c r="D1353" s="29"/>
      <c r="E1353" s="29"/>
      <c r="F1353" s="29"/>
    </row>
    <row r="1354">
      <c r="B1354" s="29"/>
      <c r="C1354" s="29"/>
      <c r="D1354" s="29"/>
      <c r="E1354" s="29"/>
      <c r="F1354" s="29"/>
    </row>
    <row r="1355">
      <c r="B1355" s="29"/>
      <c r="C1355" s="29"/>
      <c r="D1355" s="29"/>
      <c r="E1355" s="29"/>
      <c r="F1355" s="29"/>
    </row>
    <row r="1356">
      <c r="B1356" s="29"/>
      <c r="C1356" s="29"/>
      <c r="D1356" s="29"/>
      <c r="E1356" s="29"/>
      <c r="F1356" s="29"/>
    </row>
    <row r="1357">
      <c r="B1357" s="29"/>
      <c r="C1357" s="29"/>
      <c r="D1357" s="29"/>
      <c r="E1357" s="29"/>
      <c r="F1357" s="29"/>
    </row>
    <row r="1358">
      <c r="B1358" s="29"/>
      <c r="C1358" s="29"/>
      <c r="D1358" s="29"/>
      <c r="E1358" s="29"/>
      <c r="F1358" s="29"/>
    </row>
    <row r="1359">
      <c r="B1359" s="29"/>
      <c r="C1359" s="29"/>
      <c r="D1359" s="29"/>
      <c r="E1359" s="29"/>
      <c r="F1359" s="29"/>
    </row>
    <row r="1360">
      <c r="B1360" s="29"/>
      <c r="C1360" s="29"/>
      <c r="D1360" s="29"/>
      <c r="E1360" s="29"/>
      <c r="F1360" s="29"/>
    </row>
    <row r="1361">
      <c r="B1361" s="29"/>
      <c r="C1361" s="29"/>
      <c r="D1361" s="29"/>
      <c r="E1361" s="29"/>
      <c r="F1361" s="29"/>
    </row>
    <row r="1362">
      <c r="B1362" s="29"/>
      <c r="C1362" s="29"/>
      <c r="D1362" s="29"/>
      <c r="E1362" s="29"/>
      <c r="F1362" s="29"/>
    </row>
    <row r="1363">
      <c r="B1363" s="29"/>
      <c r="C1363" s="29"/>
      <c r="D1363" s="29"/>
      <c r="E1363" s="29"/>
      <c r="F1363" s="29"/>
    </row>
    <row r="1364">
      <c r="B1364" s="29"/>
      <c r="C1364" s="29"/>
      <c r="D1364" s="29"/>
      <c r="E1364" s="29"/>
      <c r="F1364" s="29"/>
    </row>
    <row r="1365">
      <c r="B1365" s="29"/>
      <c r="C1365" s="29"/>
      <c r="D1365" s="29"/>
      <c r="E1365" s="29"/>
      <c r="F1365" s="29"/>
    </row>
    <row r="1366">
      <c r="B1366" s="29"/>
      <c r="C1366" s="29"/>
      <c r="D1366" s="29"/>
      <c r="E1366" s="29"/>
      <c r="F1366" s="29"/>
    </row>
    <row r="1367">
      <c r="B1367" s="29"/>
      <c r="C1367" s="29"/>
      <c r="D1367" s="29"/>
      <c r="E1367" s="29"/>
      <c r="F1367" s="29"/>
    </row>
    <row r="1368">
      <c r="B1368" s="29"/>
      <c r="C1368" s="29"/>
      <c r="D1368" s="29"/>
      <c r="E1368" s="29"/>
      <c r="F1368" s="29"/>
    </row>
    <row r="1369">
      <c r="B1369" s="29"/>
      <c r="C1369" s="29"/>
      <c r="D1369" s="29"/>
      <c r="E1369" s="29"/>
      <c r="F1369" s="29"/>
    </row>
    <row r="1370">
      <c r="B1370" s="29"/>
      <c r="C1370" s="29"/>
      <c r="D1370" s="29"/>
      <c r="E1370" s="29"/>
      <c r="F1370" s="29"/>
    </row>
    <row r="1371">
      <c r="B1371" s="29"/>
      <c r="C1371" s="29"/>
      <c r="D1371" s="29"/>
      <c r="E1371" s="29"/>
      <c r="F1371" s="29"/>
    </row>
    <row r="1372">
      <c r="B1372" s="29"/>
      <c r="C1372" s="29"/>
      <c r="D1372" s="29"/>
      <c r="E1372" s="29"/>
      <c r="F1372" s="29"/>
    </row>
    <row r="1373">
      <c r="B1373" s="29"/>
      <c r="C1373" s="29"/>
      <c r="D1373" s="29"/>
      <c r="E1373" s="29"/>
      <c r="F1373" s="29"/>
    </row>
    <row r="1374">
      <c r="B1374" s="29"/>
      <c r="C1374" s="29"/>
      <c r="D1374" s="29"/>
      <c r="E1374" s="29"/>
      <c r="F1374" s="29"/>
    </row>
    <row r="1375">
      <c r="B1375" s="29"/>
      <c r="C1375" s="29"/>
      <c r="D1375" s="29"/>
      <c r="E1375" s="29"/>
      <c r="F1375" s="29"/>
    </row>
    <row r="1376">
      <c r="B1376" s="29"/>
      <c r="C1376" s="29"/>
      <c r="D1376" s="29"/>
      <c r="E1376" s="29"/>
      <c r="F1376" s="29"/>
    </row>
    <row r="1377">
      <c r="B1377" s="29"/>
      <c r="C1377" s="29"/>
      <c r="D1377" s="29"/>
      <c r="E1377" s="29"/>
      <c r="F1377" s="29"/>
    </row>
    <row r="1378">
      <c r="B1378" s="29"/>
      <c r="C1378" s="29"/>
      <c r="D1378" s="29"/>
      <c r="E1378" s="29"/>
      <c r="F1378" s="29"/>
    </row>
    <row r="1379">
      <c r="B1379" s="29"/>
      <c r="C1379" s="29"/>
      <c r="D1379" s="29"/>
      <c r="E1379" s="29"/>
      <c r="F1379" s="29"/>
    </row>
    <row r="1380">
      <c r="B1380" s="29"/>
      <c r="C1380" s="29"/>
      <c r="D1380" s="29"/>
      <c r="E1380" s="29"/>
      <c r="F1380" s="29"/>
    </row>
    <row r="1381">
      <c r="B1381" s="29"/>
      <c r="C1381" s="29"/>
      <c r="D1381" s="29"/>
      <c r="E1381" s="29"/>
      <c r="F1381" s="29"/>
    </row>
    <row r="1382">
      <c r="B1382" s="29"/>
      <c r="C1382" s="29"/>
      <c r="D1382" s="29"/>
      <c r="E1382" s="29"/>
      <c r="F1382" s="29"/>
    </row>
    <row r="1383">
      <c r="B1383" s="29"/>
      <c r="C1383" s="29"/>
      <c r="D1383" s="29"/>
      <c r="E1383" s="29"/>
      <c r="F1383" s="29"/>
    </row>
    <row r="1384">
      <c r="B1384" s="29"/>
      <c r="C1384" s="29"/>
      <c r="D1384" s="29"/>
      <c r="E1384" s="29"/>
      <c r="F1384" s="29"/>
    </row>
    <row r="1385">
      <c r="B1385" s="29"/>
      <c r="C1385" s="29"/>
      <c r="D1385" s="29"/>
      <c r="E1385" s="29"/>
      <c r="F1385" s="29"/>
    </row>
    <row r="1386">
      <c r="B1386" s="29"/>
      <c r="C1386" s="29"/>
      <c r="D1386" s="29"/>
      <c r="E1386" s="29"/>
      <c r="F1386" s="29"/>
    </row>
    <row r="1387">
      <c r="B1387" s="29"/>
      <c r="C1387" s="29"/>
      <c r="D1387" s="29"/>
      <c r="E1387" s="29"/>
      <c r="F1387" s="29"/>
    </row>
    <row r="1388">
      <c r="B1388" s="29"/>
      <c r="C1388" s="29"/>
      <c r="D1388" s="29"/>
      <c r="E1388" s="29"/>
      <c r="F1388" s="29"/>
    </row>
    <row r="1389">
      <c r="B1389" s="29"/>
      <c r="C1389" s="29"/>
      <c r="D1389" s="29"/>
      <c r="E1389" s="29"/>
      <c r="F1389" s="29"/>
    </row>
    <row r="1390">
      <c r="B1390" s="29"/>
      <c r="C1390" s="29"/>
      <c r="D1390" s="29"/>
      <c r="E1390" s="29"/>
      <c r="F1390" s="29"/>
    </row>
    <row r="1391">
      <c r="B1391" s="29"/>
      <c r="C1391" s="29"/>
      <c r="D1391" s="29"/>
      <c r="E1391" s="29"/>
      <c r="F1391" s="29"/>
    </row>
    <row r="1392">
      <c r="B1392" s="29"/>
      <c r="C1392" s="29"/>
      <c r="D1392" s="29"/>
      <c r="E1392" s="29"/>
      <c r="F1392" s="29"/>
    </row>
    <row r="1393">
      <c r="B1393" s="29"/>
      <c r="C1393" s="29"/>
      <c r="D1393" s="29"/>
      <c r="E1393" s="29"/>
      <c r="F1393" s="29"/>
    </row>
    <row r="1394">
      <c r="B1394" s="29"/>
      <c r="C1394" s="29"/>
      <c r="D1394" s="29"/>
      <c r="E1394" s="29"/>
      <c r="F1394" s="29"/>
    </row>
    <row r="1395">
      <c r="B1395" s="29"/>
      <c r="C1395" s="29"/>
      <c r="D1395" s="29"/>
      <c r="E1395" s="29"/>
      <c r="F1395" s="29"/>
    </row>
    <row r="1396">
      <c r="B1396" s="29"/>
      <c r="C1396" s="29"/>
      <c r="D1396" s="29"/>
      <c r="E1396" s="29"/>
      <c r="F1396" s="29"/>
    </row>
    <row r="1397">
      <c r="B1397" s="29"/>
      <c r="C1397" s="29"/>
      <c r="D1397" s="29"/>
      <c r="E1397" s="29"/>
      <c r="F1397" s="29"/>
    </row>
    <row r="1398">
      <c r="B1398" s="29"/>
      <c r="C1398" s="29"/>
      <c r="D1398" s="29"/>
      <c r="E1398" s="29"/>
      <c r="F1398" s="29"/>
    </row>
    <row r="1399">
      <c r="B1399" s="29"/>
      <c r="C1399" s="29"/>
      <c r="D1399" s="29"/>
      <c r="E1399" s="29"/>
      <c r="F1399" s="29"/>
    </row>
    <row r="1400">
      <c r="B1400" s="29"/>
      <c r="C1400" s="29"/>
      <c r="D1400" s="29"/>
      <c r="E1400" s="29"/>
      <c r="F1400" s="29"/>
    </row>
    <row r="1401">
      <c r="B1401" s="29"/>
      <c r="C1401" s="29"/>
      <c r="D1401" s="29"/>
      <c r="E1401" s="29"/>
      <c r="F1401" s="29"/>
    </row>
    <row r="1402">
      <c r="B1402" s="29"/>
      <c r="C1402" s="29"/>
      <c r="D1402" s="29"/>
      <c r="E1402" s="29"/>
      <c r="F1402" s="29"/>
    </row>
    <row r="1403">
      <c r="B1403" s="29"/>
      <c r="C1403" s="29"/>
      <c r="D1403" s="29"/>
      <c r="E1403" s="29"/>
      <c r="F1403" s="29"/>
    </row>
    <row r="1404">
      <c r="B1404" s="29"/>
      <c r="C1404" s="29"/>
      <c r="D1404" s="29"/>
      <c r="E1404" s="29"/>
      <c r="F1404" s="29"/>
    </row>
    <row r="1405">
      <c r="B1405" s="29"/>
      <c r="C1405" s="29"/>
      <c r="D1405" s="29"/>
      <c r="E1405" s="29"/>
      <c r="F1405" s="29"/>
    </row>
    <row r="1406">
      <c r="B1406" s="29"/>
      <c r="C1406" s="29"/>
      <c r="D1406" s="29"/>
      <c r="E1406" s="29"/>
      <c r="F1406" s="29"/>
    </row>
    <row r="1407">
      <c r="B1407" s="29"/>
      <c r="C1407" s="29"/>
      <c r="D1407" s="29"/>
      <c r="E1407" s="29"/>
      <c r="F1407" s="29"/>
    </row>
    <row r="1408">
      <c r="B1408" s="29"/>
      <c r="C1408" s="29"/>
      <c r="D1408" s="29"/>
      <c r="E1408" s="29"/>
      <c r="F1408" s="29"/>
    </row>
    <row r="1409">
      <c r="B1409" s="29"/>
      <c r="C1409" s="29"/>
      <c r="D1409" s="29"/>
      <c r="E1409" s="29"/>
      <c r="F1409" s="29"/>
    </row>
    <row r="1410">
      <c r="B1410" s="29"/>
      <c r="C1410" s="29"/>
      <c r="D1410" s="29"/>
      <c r="E1410" s="29"/>
      <c r="F1410" s="29"/>
    </row>
    <row r="1411">
      <c r="B1411" s="29"/>
      <c r="C1411" s="29"/>
      <c r="D1411" s="29"/>
      <c r="E1411" s="29"/>
      <c r="F1411" s="29"/>
    </row>
    <row r="1412">
      <c r="B1412" s="29"/>
      <c r="C1412" s="29"/>
      <c r="D1412" s="29"/>
      <c r="E1412" s="29"/>
      <c r="F1412" s="29"/>
    </row>
    <row r="1413">
      <c r="B1413" s="29"/>
      <c r="C1413" s="29"/>
      <c r="D1413" s="29"/>
      <c r="E1413" s="29"/>
      <c r="F1413" s="29"/>
    </row>
    <row r="1414">
      <c r="B1414" s="29"/>
      <c r="C1414" s="29"/>
      <c r="D1414" s="29"/>
      <c r="E1414" s="29"/>
      <c r="F1414" s="29"/>
    </row>
    <row r="1415">
      <c r="B1415" s="29"/>
      <c r="C1415" s="29"/>
      <c r="D1415" s="29"/>
      <c r="E1415" s="29"/>
      <c r="F1415" s="29"/>
    </row>
    <row r="1416">
      <c r="B1416" s="29"/>
      <c r="C1416" s="29"/>
      <c r="D1416" s="29"/>
      <c r="E1416" s="29"/>
      <c r="F1416" s="29"/>
    </row>
    <row r="1417">
      <c r="B1417" s="29"/>
      <c r="C1417" s="29"/>
      <c r="D1417" s="29"/>
      <c r="E1417" s="29"/>
      <c r="F1417" s="29"/>
    </row>
    <row r="1418">
      <c r="B1418" s="29"/>
      <c r="C1418" s="29"/>
      <c r="D1418" s="29"/>
      <c r="E1418" s="29"/>
      <c r="F1418" s="29"/>
    </row>
    <row r="1419">
      <c r="B1419" s="29"/>
      <c r="C1419" s="29"/>
      <c r="D1419" s="29"/>
      <c r="E1419" s="29"/>
      <c r="F1419" s="29"/>
    </row>
    <row r="1420">
      <c r="B1420" s="29"/>
      <c r="C1420" s="29"/>
      <c r="D1420" s="29"/>
      <c r="E1420" s="29"/>
      <c r="F1420" s="29"/>
    </row>
    <row r="1421">
      <c r="B1421" s="29"/>
      <c r="C1421" s="29"/>
      <c r="D1421" s="29"/>
      <c r="E1421" s="29"/>
      <c r="F1421" s="29"/>
    </row>
    <row r="1422">
      <c r="B1422" s="29"/>
      <c r="C1422" s="29"/>
      <c r="D1422" s="29"/>
      <c r="E1422" s="29"/>
      <c r="F1422" s="29"/>
    </row>
    <row r="1423">
      <c r="B1423" s="29"/>
      <c r="C1423" s="29"/>
      <c r="D1423" s="29"/>
      <c r="E1423" s="29"/>
      <c r="F1423" s="29"/>
    </row>
    <row r="1424">
      <c r="B1424" s="29"/>
      <c r="C1424" s="29"/>
      <c r="D1424" s="29"/>
      <c r="E1424" s="29"/>
      <c r="F1424" s="29"/>
    </row>
    <row r="1425">
      <c r="B1425" s="29"/>
      <c r="C1425" s="29"/>
      <c r="D1425" s="29"/>
      <c r="E1425" s="29"/>
      <c r="F1425" s="29"/>
    </row>
    <row r="1426">
      <c r="B1426" s="29"/>
      <c r="C1426" s="29"/>
      <c r="D1426" s="29"/>
      <c r="E1426" s="29"/>
      <c r="F1426" s="29"/>
    </row>
    <row r="1427">
      <c r="B1427" s="29"/>
      <c r="C1427" s="29"/>
      <c r="D1427" s="29"/>
      <c r="E1427" s="29"/>
      <c r="F1427" s="29"/>
    </row>
    <row r="1428">
      <c r="B1428" s="29"/>
      <c r="C1428" s="29"/>
      <c r="D1428" s="29"/>
      <c r="E1428" s="29"/>
      <c r="F1428" s="29"/>
    </row>
    <row r="1429">
      <c r="B1429" s="29"/>
      <c r="C1429" s="29"/>
      <c r="D1429" s="29"/>
      <c r="E1429" s="29"/>
      <c r="F1429" s="29"/>
    </row>
    <row r="1430">
      <c r="B1430" s="29"/>
      <c r="C1430" s="29"/>
      <c r="D1430" s="29"/>
      <c r="E1430" s="29"/>
      <c r="F1430" s="29"/>
    </row>
    <row r="1431">
      <c r="B1431" s="29"/>
      <c r="C1431" s="29"/>
      <c r="D1431" s="29"/>
      <c r="E1431" s="29"/>
      <c r="F1431" s="29"/>
    </row>
    <row r="1432">
      <c r="B1432" s="29"/>
      <c r="C1432" s="29"/>
      <c r="D1432" s="29"/>
      <c r="E1432" s="29"/>
      <c r="F1432" s="29"/>
    </row>
    <row r="1433">
      <c r="B1433" s="29"/>
      <c r="C1433" s="29"/>
      <c r="D1433" s="29"/>
      <c r="E1433" s="29"/>
      <c r="F1433" s="29"/>
    </row>
    <row r="1434">
      <c r="B1434" s="29"/>
      <c r="C1434" s="29"/>
      <c r="D1434" s="29"/>
      <c r="E1434" s="29"/>
      <c r="F1434" s="29"/>
    </row>
    <row r="1435">
      <c r="B1435" s="29"/>
      <c r="C1435" s="29"/>
      <c r="D1435" s="29"/>
      <c r="E1435" s="29"/>
      <c r="F1435" s="29"/>
    </row>
    <row r="1436">
      <c r="B1436" s="29"/>
      <c r="C1436" s="29"/>
      <c r="D1436" s="29"/>
      <c r="E1436" s="29"/>
      <c r="F1436" s="29"/>
    </row>
    <row r="1437">
      <c r="B1437" s="29"/>
      <c r="C1437" s="29"/>
      <c r="D1437" s="29"/>
      <c r="E1437" s="29"/>
      <c r="F1437" s="29"/>
    </row>
    <row r="1438">
      <c r="B1438" s="29"/>
      <c r="C1438" s="29"/>
      <c r="D1438" s="29"/>
      <c r="E1438" s="29"/>
      <c r="F1438" s="29"/>
    </row>
    <row r="1439">
      <c r="B1439" s="29"/>
      <c r="C1439" s="29"/>
      <c r="D1439" s="29"/>
      <c r="E1439" s="29"/>
      <c r="F1439" s="29"/>
    </row>
    <row r="1440">
      <c r="B1440" s="29"/>
      <c r="C1440" s="29"/>
      <c r="D1440" s="29"/>
      <c r="E1440" s="29"/>
      <c r="F1440" s="29"/>
    </row>
    <row r="1441">
      <c r="B1441" s="29"/>
      <c r="C1441" s="29"/>
      <c r="D1441" s="29"/>
      <c r="E1441" s="29"/>
      <c r="F1441" s="29"/>
    </row>
    <row r="1442">
      <c r="B1442" s="29"/>
      <c r="C1442" s="29"/>
      <c r="D1442" s="29"/>
      <c r="E1442" s="29"/>
      <c r="F1442" s="29"/>
    </row>
    <row r="1443">
      <c r="B1443" s="29"/>
      <c r="C1443" s="29"/>
      <c r="D1443" s="29"/>
      <c r="E1443" s="29"/>
      <c r="F1443" s="29"/>
    </row>
    <row r="1444">
      <c r="B1444" s="29"/>
      <c r="C1444" s="29"/>
      <c r="D1444" s="29"/>
      <c r="E1444" s="29"/>
      <c r="F1444" s="29"/>
    </row>
    <row r="1445">
      <c r="B1445" s="29"/>
      <c r="C1445" s="29"/>
      <c r="D1445" s="29"/>
      <c r="E1445" s="29"/>
      <c r="F1445" s="29"/>
    </row>
    <row r="1446">
      <c r="B1446" s="29"/>
      <c r="C1446" s="29"/>
      <c r="D1446" s="29"/>
      <c r="E1446" s="29"/>
      <c r="F1446" s="29"/>
    </row>
    <row r="1447">
      <c r="B1447" s="29"/>
      <c r="C1447" s="29"/>
      <c r="D1447" s="29"/>
      <c r="E1447" s="29"/>
      <c r="F1447" s="29"/>
    </row>
    <row r="1448">
      <c r="B1448" s="29"/>
      <c r="C1448" s="29"/>
      <c r="D1448" s="29"/>
      <c r="E1448" s="29"/>
      <c r="F1448" s="29"/>
    </row>
    <row r="1449">
      <c r="B1449" s="29"/>
      <c r="C1449" s="29"/>
      <c r="D1449" s="29"/>
      <c r="E1449" s="29"/>
      <c r="F1449" s="29"/>
    </row>
    <row r="1450">
      <c r="B1450" s="29"/>
      <c r="C1450" s="29"/>
      <c r="D1450" s="29"/>
      <c r="E1450" s="29"/>
      <c r="F1450" s="29"/>
    </row>
    <row r="1451">
      <c r="B1451" s="29"/>
      <c r="C1451" s="29"/>
      <c r="D1451" s="29"/>
      <c r="E1451" s="29"/>
      <c r="F1451" s="29"/>
    </row>
    <row r="1452">
      <c r="B1452" s="29"/>
      <c r="C1452" s="29"/>
      <c r="D1452" s="29"/>
      <c r="E1452" s="29"/>
      <c r="F1452" s="29"/>
    </row>
    <row r="1453">
      <c r="B1453" s="29"/>
      <c r="C1453" s="29"/>
      <c r="D1453" s="29"/>
      <c r="E1453" s="29"/>
      <c r="F1453" s="29"/>
    </row>
    <row r="1454">
      <c r="B1454" s="29"/>
      <c r="C1454" s="29"/>
      <c r="D1454" s="29"/>
      <c r="E1454" s="29"/>
      <c r="F1454" s="29"/>
    </row>
    <row r="1455">
      <c r="B1455" s="29"/>
      <c r="C1455" s="29"/>
      <c r="D1455" s="29"/>
      <c r="E1455" s="29"/>
      <c r="F1455" s="29"/>
    </row>
    <row r="1456">
      <c r="B1456" s="29"/>
      <c r="C1456" s="29"/>
      <c r="D1456" s="29"/>
      <c r="E1456" s="29"/>
      <c r="F1456" s="29"/>
    </row>
    <row r="1457">
      <c r="B1457" s="29"/>
      <c r="C1457" s="29"/>
      <c r="D1457" s="29"/>
      <c r="E1457" s="29"/>
      <c r="F1457" s="29"/>
    </row>
    <row r="1458">
      <c r="B1458" s="29"/>
      <c r="C1458" s="29"/>
      <c r="D1458" s="29"/>
      <c r="E1458" s="29"/>
      <c r="F1458" s="29"/>
    </row>
    <row r="1459">
      <c r="B1459" s="29"/>
      <c r="C1459" s="29"/>
      <c r="D1459" s="29"/>
      <c r="E1459" s="29"/>
      <c r="F1459" s="29"/>
    </row>
    <row r="1460">
      <c r="B1460" s="29"/>
      <c r="C1460" s="29"/>
      <c r="D1460" s="29"/>
      <c r="E1460" s="29"/>
      <c r="F1460" s="29"/>
    </row>
    <row r="1461">
      <c r="B1461" s="29"/>
      <c r="C1461" s="29"/>
      <c r="D1461" s="29"/>
      <c r="E1461" s="29"/>
      <c r="F1461" s="29"/>
    </row>
    <row r="1462">
      <c r="B1462" s="29"/>
      <c r="C1462" s="29"/>
      <c r="D1462" s="29"/>
      <c r="E1462" s="29"/>
      <c r="F1462" s="29"/>
    </row>
    <row r="1463">
      <c r="B1463" s="29"/>
      <c r="C1463" s="29"/>
      <c r="D1463" s="29"/>
      <c r="E1463" s="29"/>
      <c r="F1463" s="29"/>
    </row>
    <row r="1464">
      <c r="B1464" s="29"/>
      <c r="C1464" s="29"/>
      <c r="D1464" s="29"/>
      <c r="E1464" s="29"/>
      <c r="F1464" s="29"/>
    </row>
    <row r="1465">
      <c r="B1465" s="29"/>
      <c r="C1465" s="29"/>
      <c r="D1465" s="29"/>
      <c r="E1465" s="29"/>
      <c r="F1465" s="29"/>
    </row>
    <row r="1466">
      <c r="B1466" s="29"/>
      <c r="C1466" s="29"/>
      <c r="D1466" s="29"/>
      <c r="E1466" s="29"/>
      <c r="F1466" s="29"/>
    </row>
    <row r="1467">
      <c r="B1467" s="29"/>
      <c r="C1467" s="29"/>
      <c r="D1467" s="29"/>
      <c r="E1467" s="29"/>
      <c r="F1467" s="29"/>
    </row>
    <row r="1468">
      <c r="B1468" s="29"/>
      <c r="C1468" s="29"/>
      <c r="D1468" s="29"/>
      <c r="E1468" s="29"/>
      <c r="F1468" s="29"/>
    </row>
    <row r="1469">
      <c r="B1469" s="29"/>
      <c r="C1469" s="29"/>
      <c r="D1469" s="29"/>
      <c r="E1469" s="29"/>
      <c r="F1469" s="29"/>
    </row>
    <row r="1470">
      <c r="B1470" s="29"/>
      <c r="C1470" s="29"/>
      <c r="D1470" s="29"/>
      <c r="E1470" s="29"/>
      <c r="F1470" s="29"/>
    </row>
    <row r="1471">
      <c r="B1471" s="29"/>
      <c r="C1471" s="29"/>
      <c r="D1471" s="29"/>
      <c r="E1471" s="29"/>
      <c r="F1471" s="29"/>
    </row>
    <row r="1472">
      <c r="B1472" s="29"/>
      <c r="C1472" s="29"/>
      <c r="D1472" s="29"/>
      <c r="E1472" s="29"/>
      <c r="F1472" s="29"/>
    </row>
    <row r="1473">
      <c r="B1473" s="29"/>
      <c r="C1473" s="29"/>
      <c r="D1473" s="29"/>
      <c r="E1473" s="29"/>
      <c r="F1473" s="29"/>
    </row>
    <row r="1474">
      <c r="B1474" s="29"/>
      <c r="C1474" s="29"/>
      <c r="D1474" s="29"/>
      <c r="E1474" s="29"/>
      <c r="F1474" s="29"/>
    </row>
    <row r="1475">
      <c r="B1475" s="29"/>
      <c r="C1475" s="29"/>
      <c r="D1475" s="29"/>
      <c r="E1475" s="29"/>
      <c r="F1475" s="29"/>
    </row>
    <row r="1476">
      <c r="B1476" s="29"/>
      <c r="C1476" s="29"/>
      <c r="D1476" s="29"/>
      <c r="E1476" s="29"/>
      <c r="F1476" s="29"/>
    </row>
    <row r="1477">
      <c r="B1477" s="29"/>
      <c r="C1477" s="29"/>
      <c r="D1477" s="29"/>
      <c r="E1477" s="29"/>
      <c r="F1477" s="29"/>
    </row>
    <row r="1478">
      <c r="B1478" s="29"/>
      <c r="C1478" s="29"/>
      <c r="D1478" s="29"/>
      <c r="E1478" s="29"/>
      <c r="F1478" s="29"/>
    </row>
    <row r="1479">
      <c r="B1479" s="29"/>
      <c r="C1479" s="29"/>
      <c r="D1479" s="29"/>
      <c r="E1479" s="29"/>
      <c r="F1479" s="29"/>
    </row>
    <row r="1480">
      <c r="B1480" s="29"/>
      <c r="C1480" s="29"/>
      <c r="D1480" s="29"/>
      <c r="E1480" s="29"/>
      <c r="F1480" s="29"/>
    </row>
    <row r="1481">
      <c r="B1481" s="29"/>
      <c r="C1481" s="29"/>
      <c r="D1481" s="29"/>
      <c r="E1481" s="29"/>
      <c r="F1481" s="29"/>
    </row>
    <row r="1482">
      <c r="B1482" s="29"/>
      <c r="C1482" s="29"/>
      <c r="D1482" s="29"/>
      <c r="E1482" s="29"/>
      <c r="F1482" s="29"/>
    </row>
    <row r="1483">
      <c r="B1483" s="29"/>
      <c r="C1483" s="29"/>
      <c r="D1483" s="29"/>
      <c r="E1483" s="29"/>
      <c r="F1483" s="29"/>
    </row>
    <row r="1484">
      <c r="B1484" s="29"/>
      <c r="C1484" s="29"/>
      <c r="D1484" s="29"/>
      <c r="E1484" s="29"/>
      <c r="F1484" s="29"/>
    </row>
    <row r="1485">
      <c r="B1485" s="29"/>
      <c r="C1485" s="29"/>
      <c r="D1485" s="29"/>
      <c r="E1485" s="29"/>
      <c r="F1485" s="29"/>
    </row>
    <row r="1486">
      <c r="B1486" s="29"/>
      <c r="C1486" s="29"/>
      <c r="D1486" s="29"/>
      <c r="E1486" s="29"/>
      <c r="F1486" s="29"/>
    </row>
    <row r="1487">
      <c r="B1487" s="29"/>
      <c r="C1487" s="29"/>
      <c r="D1487" s="29"/>
      <c r="E1487" s="29"/>
      <c r="F1487" s="29"/>
    </row>
    <row r="1488">
      <c r="B1488" s="29"/>
      <c r="C1488" s="29"/>
      <c r="D1488" s="29"/>
      <c r="E1488" s="29"/>
      <c r="F1488" s="29"/>
    </row>
    <row r="1489">
      <c r="B1489" s="29"/>
      <c r="C1489" s="29"/>
      <c r="D1489" s="29"/>
      <c r="E1489" s="29"/>
      <c r="F1489" s="29"/>
    </row>
    <row r="1490">
      <c r="B1490" s="29"/>
      <c r="C1490" s="29"/>
      <c r="D1490" s="29"/>
      <c r="E1490" s="29"/>
      <c r="F1490" s="29"/>
    </row>
    <row r="1491">
      <c r="B1491" s="29"/>
      <c r="C1491" s="29"/>
      <c r="D1491" s="29"/>
      <c r="E1491" s="29"/>
      <c r="F1491" s="29"/>
    </row>
    <row r="1492">
      <c r="B1492" s="29"/>
      <c r="C1492" s="29"/>
      <c r="D1492" s="29"/>
      <c r="E1492" s="29"/>
      <c r="F1492" s="29"/>
    </row>
    <row r="1493">
      <c r="B1493" s="29"/>
      <c r="C1493" s="29"/>
      <c r="D1493" s="29"/>
      <c r="E1493" s="29"/>
      <c r="F1493" s="29"/>
    </row>
    <row r="1494">
      <c r="B1494" s="29"/>
      <c r="C1494" s="29"/>
      <c r="D1494" s="29"/>
      <c r="E1494" s="29"/>
      <c r="F1494" s="29"/>
    </row>
    <row r="1495">
      <c r="B1495" s="29"/>
      <c r="C1495" s="29"/>
      <c r="D1495" s="29"/>
      <c r="E1495" s="29"/>
      <c r="F1495" s="29"/>
    </row>
    <row r="1496">
      <c r="B1496" s="29"/>
      <c r="C1496" s="29"/>
      <c r="D1496" s="29"/>
      <c r="E1496" s="29"/>
      <c r="F1496" s="29"/>
    </row>
    <row r="1497">
      <c r="B1497" s="29"/>
      <c r="C1497" s="29"/>
      <c r="D1497" s="29"/>
      <c r="E1497" s="29"/>
      <c r="F1497" s="29"/>
    </row>
    <row r="1498">
      <c r="B1498" s="29"/>
      <c r="C1498" s="29"/>
      <c r="D1498" s="29"/>
      <c r="E1498" s="29"/>
      <c r="F1498" s="29"/>
    </row>
    <row r="1499">
      <c r="B1499" s="29"/>
      <c r="C1499" s="29"/>
      <c r="D1499" s="29"/>
      <c r="E1499" s="29"/>
      <c r="F1499" s="29"/>
    </row>
    <row r="1500">
      <c r="B1500" s="29"/>
      <c r="C1500" s="29"/>
      <c r="D1500" s="29"/>
      <c r="E1500" s="29"/>
      <c r="F1500" s="29"/>
    </row>
    <row r="1501">
      <c r="B1501" s="29"/>
      <c r="C1501" s="29"/>
      <c r="D1501" s="29"/>
      <c r="E1501" s="29"/>
      <c r="F1501" s="29"/>
    </row>
    <row r="1502">
      <c r="B1502" s="29"/>
      <c r="C1502" s="29"/>
      <c r="D1502" s="29"/>
      <c r="E1502" s="29"/>
      <c r="F1502" s="29"/>
    </row>
    <row r="1503">
      <c r="B1503" s="29"/>
      <c r="C1503" s="29"/>
      <c r="D1503" s="29"/>
      <c r="E1503" s="29"/>
      <c r="F1503" s="29"/>
    </row>
    <row r="1504">
      <c r="B1504" s="29"/>
      <c r="C1504" s="29"/>
      <c r="D1504" s="29"/>
      <c r="E1504" s="29"/>
      <c r="F1504" s="29"/>
    </row>
    <row r="1505">
      <c r="B1505" s="29"/>
      <c r="C1505" s="29"/>
      <c r="D1505" s="29"/>
      <c r="E1505" s="29"/>
      <c r="F1505" s="29"/>
    </row>
    <row r="1506">
      <c r="B1506" s="29"/>
      <c r="C1506" s="29"/>
      <c r="D1506" s="29"/>
      <c r="E1506" s="29"/>
      <c r="F1506" s="29"/>
    </row>
    <row r="1507">
      <c r="B1507" s="29"/>
      <c r="C1507" s="29"/>
      <c r="D1507" s="29"/>
      <c r="E1507" s="29"/>
      <c r="F1507" s="29"/>
    </row>
    <row r="1508">
      <c r="B1508" s="29"/>
      <c r="C1508" s="29"/>
      <c r="D1508" s="29"/>
      <c r="E1508" s="29"/>
      <c r="F1508" s="29"/>
    </row>
    <row r="1509">
      <c r="B1509" s="29"/>
      <c r="C1509" s="29"/>
      <c r="D1509" s="29"/>
      <c r="E1509" s="29"/>
      <c r="F1509" s="29"/>
    </row>
    <row r="1510">
      <c r="B1510" s="29"/>
      <c r="C1510" s="29"/>
      <c r="D1510" s="29"/>
      <c r="E1510" s="29"/>
      <c r="F1510" s="29"/>
    </row>
    <row r="1511">
      <c r="B1511" s="29"/>
      <c r="C1511" s="29"/>
      <c r="D1511" s="29"/>
      <c r="E1511" s="29"/>
      <c r="F1511" s="29"/>
    </row>
    <row r="1512">
      <c r="B1512" s="29"/>
      <c r="C1512" s="29"/>
      <c r="D1512" s="29"/>
      <c r="E1512" s="29"/>
      <c r="F1512" s="29"/>
    </row>
    <row r="1513">
      <c r="B1513" s="29"/>
      <c r="C1513" s="29"/>
      <c r="D1513" s="29"/>
      <c r="E1513" s="29"/>
      <c r="F1513" s="29"/>
    </row>
    <row r="1514">
      <c r="B1514" s="29"/>
      <c r="C1514" s="29"/>
      <c r="D1514" s="29"/>
      <c r="E1514" s="29"/>
      <c r="F1514" s="29"/>
    </row>
    <row r="1515">
      <c r="B1515" s="29"/>
      <c r="C1515" s="29"/>
      <c r="D1515" s="29"/>
      <c r="E1515" s="29"/>
      <c r="F1515" s="29"/>
    </row>
    <row r="1516">
      <c r="B1516" s="29"/>
      <c r="C1516" s="29"/>
      <c r="D1516" s="29"/>
      <c r="E1516" s="29"/>
      <c r="F1516" s="29"/>
    </row>
    <row r="1517">
      <c r="B1517" s="29"/>
      <c r="C1517" s="29"/>
      <c r="D1517" s="29"/>
      <c r="E1517" s="29"/>
      <c r="F1517" s="29"/>
    </row>
    <row r="1518">
      <c r="B1518" s="29"/>
      <c r="C1518" s="29"/>
      <c r="D1518" s="29"/>
      <c r="E1518" s="29"/>
      <c r="F1518" s="29"/>
    </row>
    <row r="1519">
      <c r="B1519" s="29"/>
      <c r="C1519" s="29"/>
      <c r="D1519" s="29"/>
      <c r="E1519" s="29"/>
      <c r="F1519" s="29"/>
    </row>
    <row r="1520">
      <c r="B1520" s="29"/>
      <c r="C1520" s="29"/>
      <c r="D1520" s="29"/>
      <c r="E1520" s="29"/>
      <c r="F1520" s="29"/>
    </row>
    <row r="1521">
      <c r="B1521" s="29"/>
      <c r="C1521" s="29"/>
      <c r="D1521" s="29"/>
      <c r="E1521" s="29"/>
      <c r="F1521" s="29"/>
    </row>
    <row r="1522">
      <c r="B1522" s="29"/>
      <c r="C1522" s="29"/>
      <c r="D1522" s="29"/>
      <c r="E1522" s="29"/>
      <c r="F1522" s="29"/>
    </row>
    <row r="1523">
      <c r="B1523" s="29"/>
      <c r="C1523" s="29"/>
      <c r="D1523" s="29"/>
      <c r="E1523" s="29"/>
      <c r="F1523" s="29"/>
    </row>
    <row r="1524">
      <c r="B1524" s="29"/>
      <c r="C1524" s="29"/>
      <c r="D1524" s="29"/>
      <c r="E1524" s="29"/>
      <c r="F1524" s="29"/>
    </row>
    <row r="1525">
      <c r="B1525" s="29"/>
      <c r="C1525" s="29"/>
      <c r="D1525" s="29"/>
      <c r="E1525" s="29"/>
      <c r="F1525" s="29"/>
    </row>
    <row r="1526">
      <c r="B1526" s="29"/>
      <c r="C1526" s="29"/>
      <c r="D1526" s="29"/>
      <c r="E1526" s="29"/>
      <c r="F1526" s="29"/>
    </row>
    <row r="1527">
      <c r="B1527" s="29"/>
      <c r="C1527" s="29"/>
      <c r="D1527" s="29"/>
      <c r="E1527" s="29"/>
      <c r="F1527" s="29"/>
    </row>
    <row r="1528">
      <c r="B1528" s="29"/>
      <c r="C1528" s="29"/>
      <c r="D1528" s="29"/>
      <c r="E1528" s="29"/>
      <c r="F1528" s="29"/>
    </row>
    <row r="1529">
      <c r="B1529" s="29"/>
      <c r="C1529" s="29"/>
      <c r="D1529" s="29"/>
      <c r="E1529" s="29"/>
      <c r="F1529" s="29"/>
    </row>
    <row r="1530">
      <c r="B1530" s="29"/>
      <c r="C1530" s="29"/>
      <c r="D1530" s="29"/>
      <c r="E1530" s="29"/>
      <c r="F1530" s="29"/>
    </row>
    <row r="1531">
      <c r="B1531" s="29"/>
      <c r="C1531" s="29"/>
      <c r="D1531" s="29"/>
      <c r="E1531" s="29"/>
      <c r="F1531" s="29"/>
    </row>
    <row r="1532">
      <c r="B1532" s="29"/>
      <c r="C1532" s="29"/>
      <c r="D1532" s="29"/>
      <c r="E1532" s="29"/>
      <c r="F1532" s="29"/>
    </row>
    <row r="1533">
      <c r="B1533" s="29"/>
      <c r="C1533" s="29"/>
      <c r="D1533" s="29"/>
      <c r="E1533" s="29"/>
      <c r="F1533" s="29"/>
    </row>
    <row r="1534">
      <c r="B1534" s="29"/>
      <c r="C1534" s="29"/>
      <c r="D1534" s="29"/>
      <c r="E1534" s="29"/>
      <c r="F1534" s="29"/>
    </row>
    <row r="1535">
      <c r="B1535" s="29"/>
      <c r="C1535" s="29"/>
      <c r="D1535" s="29"/>
      <c r="E1535" s="29"/>
      <c r="F1535" s="29"/>
    </row>
    <row r="1536">
      <c r="B1536" s="29"/>
      <c r="C1536" s="29"/>
      <c r="D1536" s="29"/>
      <c r="E1536" s="29"/>
      <c r="F1536" s="29"/>
    </row>
    <row r="1537">
      <c r="B1537" s="29"/>
      <c r="C1537" s="29"/>
      <c r="D1537" s="29"/>
      <c r="E1537" s="29"/>
      <c r="F1537" s="29"/>
    </row>
    <row r="1538">
      <c r="B1538" s="29"/>
      <c r="C1538" s="29"/>
      <c r="D1538" s="29"/>
      <c r="E1538" s="29"/>
      <c r="F1538" s="29"/>
    </row>
    <row r="1539">
      <c r="B1539" s="29"/>
      <c r="C1539" s="29"/>
      <c r="D1539" s="29"/>
      <c r="E1539" s="29"/>
      <c r="F1539" s="29"/>
    </row>
    <row r="1540">
      <c r="B1540" s="29"/>
      <c r="C1540" s="29"/>
      <c r="D1540" s="29"/>
      <c r="E1540" s="29"/>
      <c r="F1540" s="29"/>
    </row>
    <row r="1541">
      <c r="B1541" s="29"/>
      <c r="C1541" s="29"/>
      <c r="D1541" s="29"/>
      <c r="E1541" s="29"/>
      <c r="F1541" s="29"/>
    </row>
    <row r="1542">
      <c r="B1542" s="29"/>
      <c r="C1542" s="29"/>
      <c r="D1542" s="29"/>
      <c r="E1542" s="29"/>
      <c r="F1542" s="29"/>
    </row>
    <row r="1543">
      <c r="B1543" s="29"/>
      <c r="C1543" s="29"/>
      <c r="D1543" s="29"/>
      <c r="E1543" s="29"/>
      <c r="F1543" s="29"/>
    </row>
    <row r="1544">
      <c r="B1544" s="29"/>
      <c r="C1544" s="29"/>
      <c r="D1544" s="29"/>
      <c r="E1544" s="29"/>
      <c r="F1544" s="29"/>
    </row>
    <row r="1545">
      <c r="B1545" s="29"/>
      <c r="C1545" s="29"/>
      <c r="D1545" s="29"/>
      <c r="E1545" s="29"/>
      <c r="F1545" s="29"/>
    </row>
    <row r="1546">
      <c r="B1546" s="29"/>
      <c r="C1546" s="29"/>
      <c r="D1546" s="29"/>
      <c r="E1546" s="29"/>
      <c r="F1546" s="29"/>
    </row>
    <row r="1547">
      <c r="B1547" s="29"/>
      <c r="C1547" s="29"/>
      <c r="D1547" s="29"/>
      <c r="E1547" s="29"/>
      <c r="F1547" s="29"/>
    </row>
    <row r="1548">
      <c r="B1548" s="29"/>
      <c r="C1548" s="29"/>
      <c r="D1548" s="29"/>
      <c r="E1548" s="29"/>
      <c r="F1548" s="29"/>
    </row>
    <row r="1549">
      <c r="B1549" s="29"/>
      <c r="C1549" s="29"/>
      <c r="D1549" s="29"/>
      <c r="E1549" s="29"/>
      <c r="F1549" s="29"/>
    </row>
    <row r="1550">
      <c r="B1550" s="29"/>
      <c r="C1550" s="29"/>
      <c r="D1550" s="29"/>
      <c r="E1550" s="29"/>
      <c r="F1550" s="29"/>
    </row>
    <row r="1551">
      <c r="B1551" s="29"/>
      <c r="C1551" s="29"/>
      <c r="D1551" s="29"/>
      <c r="E1551" s="29"/>
      <c r="F1551" s="29"/>
    </row>
    <row r="1552">
      <c r="B1552" s="29"/>
      <c r="C1552" s="29"/>
      <c r="D1552" s="29"/>
      <c r="E1552" s="29"/>
      <c r="F1552" s="29"/>
    </row>
    <row r="1553">
      <c r="B1553" s="29"/>
      <c r="C1553" s="29"/>
      <c r="D1553" s="29"/>
      <c r="E1553" s="29"/>
      <c r="F1553" s="29"/>
    </row>
    <row r="1554">
      <c r="B1554" s="29"/>
      <c r="C1554" s="29"/>
      <c r="D1554" s="29"/>
      <c r="E1554" s="29"/>
      <c r="F1554" s="29"/>
    </row>
    <row r="1555">
      <c r="B1555" s="29"/>
      <c r="C1555" s="29"/>
      <c r="D1555" s="29"/>
      <c r="E1555" s="29"/>
      <c r="F1555" s="29"/>
    </row>
    <row r="1556">
      <c r="B1556" s="29"/>
      <c r="C1556" s="29"/>
      <c r="D1556" s="29"/>
      <c r="E1556" s="29"/>
      <c r="F1556" s="29"/>
    </row>
    <row r="1557">
      <c r="B1557" s="29"/>
      <c r="C1557" s="29"/>
      <c r="D1557" s="29"/>
      <c r="E1557" s="29"/>
      <c r="F1557" s="29"/>
    </row>
    <row r="1558">
      <c r="B1558" s="29"/>
      <c r="C1558" s="29"/>
      <c r="D1558" s="29"/>
      <c r="E1558" s="29"/>
      <c r="F1558" s="29"/>
    </row>
    <row r="1559">
      <c r="B1559" s="29"/>
      <c r="C1559" s="29"/>
      <c r="D1559" s="29"/>
      <c r="E1559" s="29"/>
      <c r="F1559" s="29"/>
    </row>
    <row r="1560">
      <c r="B1560" s="29"/>
      <c r="C1560" s="29"/>
      <c r="D1560" s="29"/>
      <c r="E1560" s="29"/>
      <c r="F1560" s="29"/>
    </row>
    <row r="1561">
      <c r="B1561" s="29"/>
      <c r="C1561" s="29"/>
      <c r="D1561" s="29"/>
      <c r="E1561" s="29"/>
      <c r="F1561" s="29"/>
    </row>
    <row r="1562">
      <c r="B1562" s="29"/>
      <c r="C1562" s="29"/>
      <c r="D1562" s="29"/>
      <c r="E1562" s="29"/>
      <c r="F1562" s="29"/>
    </row>
    <row r="1563">
      <c r="B1563" s="29"/>
      <c r="C1563" s="29"/>
      <c r="D1563" s="29"/>
      <c r="E1563" s="29"/>
      <c r="F1563" s="29"/>
    </row>
    <row r="1564">
      <c r="B1564" s="29"/>
      <c r="C1564" s="29"/>
      <c r="D1564" s="29"/>
      <c r="E1564" s="29"/>
      <c r="F1564" s="29"/>
    </row>
    <row r="1565">
      <c r="B1565" s="29"/>
      <c r="C1565" s="29"/>
      <c r="D1565" s="29"/>
      <c r="E1565" s="29"/>
      <c r="F1565" s="29"/>
    </row>
    <row r="1566">
      <c r="B1566" s="29"/>
      <c r="C1566" s="29"/>
      <c r="D1566" s="29"/>
      <c r="E1566" s="29"/>
      <c r="F1566" s="29"/>
    </row>
    <row r="1567">
      <c r="B1567" s="29"/>
      <c r="C1567" s="29"/>
      <c r="D1567" s="29"/>
      <c r="E1567" s="29"/>
      <c r="F1567" s="29"/>
    </row>
    <row r="1568">
      <c r="B1568" s="29"/>
      <c r="C1568" s="29"/>
      <c r="D1568" s="29"/>
      <c r="E1568" s="29"/>
      <c r="F1568" s="29"/>
    </row>
    <row r="1569">
      <c r="B1569" s="29"/>
      <c r="C1569" s="29"/>
      <c r="D1569" s="29"/>
      <c r="E1569" s="29"/>
      <c r="F1569" s="29"/>
    </row>
    <row r="1570">
      <c r="B1570" s="29"/>
      <c r="C1570" s="29"/>
      <c r="D1570" s="29"/>
      <c r="E1570" s="29"/>
      <c r="F1570" s="29"/>
    </row>
    <row r="1571">
      <c r="B1571" s="29"/>
      <c r="C1571" s="29"/>
      <c r="D1571" s="29"/>
      <c r="E1571" s="29"/>
      <c r="F1571" s="29"/>
    </row>
    <row r="1572">
      <c r="B1572" s="29"/>
      <c r="C1572" s="29"/>
      <c r="D1572" s="29"/>
      <c r="E1572" s="29"/>
      <c r="F1572" s="29"/>
    </row>
    <row r="1573">
      <c r="B1573" s="29"/>
      <c r="C1573" s="29"/>
      <c r="D1573" s="29"/>
      <c r="E1573" s="29"/>
      <c r="F1573" s="29"/>
    </row>
    <row r="1574">
      <c r="B1574" s="29"/>
      <c r="C1574" s="29"/>
      <c r="D1574" s="29"/>
      <c r="E1574" s="29"/>
      <c r="F1574" s="29"/>
    </row>
    <row r="1575">
      <c r="B1575" s="29"/>
      <c r="C1575" s="29"/>
      <c r="D1575" s="29"/>
      <c r="E1575" s="29"/>
      <c r="F1575" s="29"/>
    </row>
    <row r="1576">
      <c r="B1576" s="29"/>
      <c r="C1576" s="29"/>
      <c r="D1576" s="29"/>
      <c r="E1576" s="29"/>
      <c r="F1576" s="29"/>
    </row>
    <row r="1577">
      <c r="B1577" s="29"/>
      <c r="C1577" s="29"/>
      <c r="D1577" s="29"/>
      <c r="E1577" s="29"/>
      <c r="F1577" s="29"/>
    </row>
    <row r="1578">
      <c r="B1578" s="29"/>
      <c r="C1578" s="29"/>
      <c r="D1578" s="29"/>
      <c r="E1578" s="29"/>
      <c r="F1578" s="29"/>
    </row>
    <row r="1579">
      <c r="B1579" s="29"/>
      <c r="C1579" s="29"/>
      <c r="D1579" s="29"/>
      <c r="E1579" s="29"/>
      <c r="F1579" s="29"/>
    </row>
    <row r="1580">
      <c r="B1580" s="29"/>
      <c r="C1580" s="29"/>
      <c r="D1580" s="29"/>
      <c r="E1580" s="29"/>
      <c r="F1580" s="29"/>
    </row>
    <row r="1581">
      <c r="B1581" s="29"/>
      <c r="C1581" s="29"/>
      <c r="D1581" s="29"/>
      <c r="E1581" s="29"/>
      <c r="F1581" s="29"/>
    </row>
    <row r="1582">
      <c r="B1582" s="29"/>
      <c r="C1582" s="29"/>
      <c r="D1582" s="29"/>
      <c r="E1582" s="29"/>
      <c r="F1582" s="29"/>
    </row>
    <row r="1583">
      <c r="B1583" s="29"/>
      <c r="C1583" s="29"/>
      <c r="D1583" s="29"/>
      <c r="E1583" s="29"/>
      <c r="F1583" s="29"/>
    </row>
    <row r="1584">
      <c r="B1584" s="29"/>
      <c r="C1584" s="29"/>
      <c r="D1584" s="29"/>
      <c r="E1584" s="29"/>
      <c r="F1584" s="29"/>
    </row>
    <row r="1585">
      <c r="B1585" s="29"/>
      <c r="C1585" s="29"/>
      <c r="D1585" s="29"/>
      <c r="E1585" s="29"/>
      <c r="F1585" s="29"/>
    </row>
    <row r="1586">
      <c r="B1586" s="29"/>
      <c r="C1586" s="29"/>
      <c r="D1586" s="29"/>
      <c r="E1586" s="29"/>
      <c r="F1586" s="29"/>
    </row>
    <row r="1587">
      <c r="B1587" s="29"/>
      <c r="C1587" s="29"/>
      <c r="D1587" s="29"/>
      <c r="E1587" s="29"/>
      <c r="F1587" s="29"/>
    </row>
    <row r="1588">
      <c r="B1588" s="29"/>
      <c r="C1588" s="29"/>
      <c r="D1588" s="29"/>
      <c r="E1588" s="29"/>
      <c r="F1588" s="29"/>
    </row>
    <row r="1589">
      <c r="B1589" s="29"/>
      <c r="C1589" s="29"/>
      <c r="D1589" s="29"/>
      <c r="E1589" s="29"/>
      <c r="F1589" s="29"/>
    </row>
    <row r="1590">
      <c r="B1590" s="29"/>
      <c r="C1590" s="29"/>
      <c r="D1590" s="29"/>
      <c r="E1590" s="29"/>
      <c r="F1590" s="29"/>
    </row>
    <row r="1591">
      <c r="B1591" s="29"/>
      <c r="C1591" s="29"/>
      <c r="D1591" s="29"/>
      <c r="E1591" s="29"/>
      <c r="F1591" s="29"/>
    </row>
    <row r="1592">
      <c r="B1592" s="29"/>
      <c r="C1592" s="29"/>
      <c r="D1592" s="29"/>
      <c r="E1592" s="29"/>
      <c r="F1592" s="29"/>
    </row>
    <row r="1593">
      <c r="B1593" s="29"/>
      <c r="C1593" s="29"/>
      <c r="D1593" s="29"/>
      <c r="E1593" s="29"/>
      <c r="F1593" s="29"/>
    </row>
    <row r="1594">
      <c r="B1594" s="29"/>
      <c r="C1594" s="29"/>
      <c r="D1594" s="29"/>
      <c r="E1594" s="29"/>
      <c r="F1594" s="29"/>
    </row>
    <row r="1595">
      <c r="B1595" s="29"/>
      <c r="C1595" s="29"/>
      <c r="D1595" s="29"/>
      <c r="E1595" s="29"/>
      <c r="F1595" s="29"/>
    </row>
    <row r="1596">
      <c r="B1596" s="29"/>
      <c r="C1596" s="29"/>
      <c r="D1596" s="29"/>
      <c r="E1596" s="29"/>
      <c r="F1596" s="29"/>
    </row>
    <row r="1597">
      <c r="B1597" s="29"/>
      <c r="C1597" s="29"/>
      <c r="D1597" s="29"/>
      <c r="E1597" s="29"/>
      <c r="F1597" s="29"/>
    </row>
    <row r="1598">
      <c r="B1598" s="29"/>
      <c r="C1598" s="29"/>
      <c r="D1598" s="29"/>
      <c r="E1598" s="29"/>
      <c r="F1598" s="29"/>
    </row>
    <row r="1599">
      <c r="B1599" s="29"/>
      <c r="C1599" s="29"/>
      <c r="D1599" s="29"/>
      <c r="E1599" s="29"/>
      <c r="F1599" s="29"/>
    </row>
    <row r="1600">
      <c r="B1600" s="29"/>
      <c r="C1600" s="29"/>
      <c r="D1600" s="29"/>
      <c r="E1600" s="29"/>
      <c r="F1600" s="29"/>
    </row>
    <row r="1601">
      <c r="B1601" s="29"/>
      <c r="C1601" s="29"/>
      <c r="D1601" s="29"/>
      <c r="E1601" s="29"/>
      <c r="F1601" s="29"/>
    </row>
    <row r="1602">
      <c r="B1602" s="29"/>
      <c r="C1602" s="29"/>
      <c r="D1602" s="29"/>
      <c r="E1602" s="29"/>
      <c r="F1602" s="29"/>
    </row>
    <row r="1603">
      <c r="B1603" s="29"/>
      <c r="C1603" s="29"/>
      <c r="D1603" s="29"/>
      <c r="E1603" s="29"/>
      <c r="F1603" s="29"/>
    </row>
    <row r="1604">
      <c r="B1604" s="29"/>
      <c r="C1604" s="29"/>
      <c r="D1604" s="29"/>
      <c r="E1604" s="29"/>
      <c r="F1604" s="29"/>
    </row>
    <row r="1605">
      <c r="B1605" s="29"/>
      <c r="C1605" s="29"/>
      <c r="D1605" s="29"/>
      <c r="E1605" s="29"/>
      <c r="F1605" s="29"/>
    </row>
    <row r="1606">
      <c r="B1606" s="29"/>
      <c r="C1606" s="29"/>
      <c r="D1606" s="29"/>
      <c r="E1606" s="29"/>
      <c r="F1606" s="29"/>
    </row>
    <row r="1607">
      <c r="B1607" s="29"/>
      <c r="C1607" s="29"/>
      <c r="D1607" s="29"/>
      <c r="E1607" s="29"/>
      <c r="F1607" s="29"/>
    </row>
    <row r="1608">
      <c r="B1608" s="29"/>
      <c r="C1608" s="29"/>
      <c r="D1608" s="29"/>
      <c r="E1608" s="29"/>
      <c r="F1608" s="29"/>
    </row>
    <row r="1609">
      <c r="B1609" s="29"/>
      <c r="C1609" s="29"/>
      <c r="D1609" s="29"/>
      <c r="E1609" s="29"/>
      <c r="F1609" s="29"/>
    </row>
    <row r="1610">
      <c r="B1610" s="29"/>
      <c r="C1610" s="29"/>
      <c r="D1610" s="29"/>
      <c r="E1610" s="29"/>
      <c r="F1610" s="29"/>
    </row>
    <row r="1611">
      <c r="B1611" s="29"/>
      <c r="C1611" s="29"/>
      <c r="D1611" s="29"/>
      <c r="E1611" s="29"/>
      <c r="F1611" s="29"/>
    </row>
    <row r="1612">
      <c r="B1612" s="29"/>
      <c r="C1612" s="29"/>
      <c r="D1612" s="29"/>
      <c r="E1612" s="29"/>
      <c r="F1612" s="29"/>
    </row>
    <row r="1613">
      <c r="B1613" s="29"/>
      <c r="C1613" s="29"/>
      <c r="D1613" s="29"/>
      <c r="E1613" s="29"/>
      <c r="F1613" s="29"/>
    </row>
    <row r="1614">
      <c r="B1614" s="29"/>
      <c r="C1614" s="29"/>
      <c r="D1614" s="29"/>
      <c r="E1614" s="29"/>
      <c r="F1614" s="29"/>
    </row>
    <row r="1615">
      <c r="B1615" s="29"/>
      <c r="C1615" s="29"/>
      <c r="D1615" s="29"/>
      <c r="E1615" s="29"/>
      <c r="F1615" s="29"/>
    </row>
    <row r="1616">
      <c r="B1616" s="29"/>
      <c r="C1616" s="29"/>
      <c r="D1616" s="29"/>
      <c r="E1616" s="29"/>
      <c r="F1616" s="29"/>
    </row>
    <row r="1617">
      <c r="B1617" s="29"/>
      <c r="C1617" s="29"/>
      <c r="D1617" s="29"/>
      <c r="E1617" s="29"/>
      <c r="F1617" s="29"/>
    </row>
    <row r="1618">
      <c r="B1618" s="29"/>
      <c r="C1618" s="29"/>
      <c r="D1618" s="29"/>
      <c r="E1618" s="29"/>
      <c r="F1618" s="29"/>
    </row>
    <row r="1619">
      <c r="B1619" s="29"/>
      <c r="C1619" s="29"/>
      <c r="D1619" s="29"/>
      <c r="E1619" s="29"/>
      <c r="F1619" s="29"/>
    </row>
    <row r="1620">
      <c r="B1620" s="29"/>
      <c r="C1620" s="29"/>
      <c r="D1620" s="29"/>
      <c r="E1620" s="29"/>
      <c r="F1620" s="29"/>
    </row>
    <row r="1621">
      <c r="B1621" s="29"/>
      <c r="C1621" s="29"/>
      <c r="D1621" s="29"/>
      <c r="E1621" s="29"/>
      <c r="F1621" s="29"/>
    </row>
    <row r="1622">
      <c r="B1622" s="29"/>
      <c r="C1622" s="29"/>
      <c r="D1622" s="29"/>
      <c r="E1622" s="29"/>
      <c r="F1622" s="29"/>
    </row>
    <row r="1623">
      <c r="B1623" s="29"/>
      <c r="C1623" s="29"/>
      <c r="D1623" s="29"/>
      <c r="E1623" s="29"/>
      <c r="F1623" s="29"/>
    </row>
    <row r="1624">
      <c r="B1624" s="29"/>
      <c r="C1624" s="29"/>
      <c r="D1624" s="29"/>
      <c r="E1624" s="29"/>
      <c r="F1624" s="29"/>
    </row>
    <row r="1625">
      <c r="B1625" s="29"/>
      <c r="C1625" s="29"/>
      <c r="D1625" s="29"/>
      <c r="E1625" s="29"/>
      <c r="F1625" s="29"/>
    </row>
    <row r="1626">
      <c r="B1626" s="29"/>
      <c r="C1626" s="29"/>
      <c r="D1626" s="29"/>
      <c r="E1626" s="29"/>
      <c r="F1626" s="29"/>
    </row>
    <row r="1627">
      <c r="B1627" s="29"/>
      <c r="C1627" s="29"/>
      <c r="D1627" s="29"/>
      <c r="E1627" s="29"/>
      <c r="F1627" s="29"/>
    </row>
    <row r="1628">
      <c r="B1628" s="29"/>
      <c r="C1628" s="29"/>
      <c r="D1628" s="29"/>
      <c r="E1628" s="29"/>
      <c r="F1628" s="29"/>
    </row>
    <row r="1629">
      <c r="B1629" s="29"/>
      <c r="C1629" s="29"/>
      <c r="D1629" s="29"/>
      <c r="E1629" s="29"/>
      <c r="F1629" s="29"/>
    </row>
    <row r="1630">
      <c r="B1630" s="29"/>
      <c r="C1630" s="29"/>
      <c r="D1630" s="29"/>
      <c r="E1630" s="29"/>
      <c r="F1630" s="29"/>
    </row>
    <row r="1631">
      <c r="B1631" s="29"/>
      <c r="C1631" s="29"/>
      <c r="D1631" s="29"/>
      <c r="E1631" s="29"/>
      <c r="F1631" s="29"/>
    </row>
    <row r="1632">
      <c r="B1632" s="29"/>
      <c r="C1632" s="29"/>
      <c r="D1632" s="29"/>
      <c r="E1632" s="29"/>
      <c r="F1632" s="29"/>
    </row>
    <row r="1633">
      <c r="B1633" s="29"/>
      <c r="C1633" s="29"/>
      <c r="D1633" s="29"/>
      <c r="E1633" s="29"/>
      <c r="F1633" s="29"/>
    </row>
    <row r="1634">
      <c r="B1634" s="29"/>
      <c r="C1634" s="29"/>
      <c r="D1634" s="29"/>
      <c r="E1634" s="29"/>
      <c r="F1634" s="29"/>
    </row>
    <row r="1635">
      <c r="B1635" s="29"/>
      <c r="C1635" s="29"/>
      <c r="D1635" s="29"/>
      <c r="E1635" s="29"/>
      <c r="F1635" s="29"/>
    </row>
    <row r="1636">
      <c r="B1636" s="29"/>
      <c r="C1636" s="29"/>
      <c r="D1636" s="29"/>
      <c r="E1636" s="29"/>
      <c r="F1636" s="29"/>
    </row>
    <row r="1637">
      <c r="B1637" s="29"/>
      <c r="C1637" s="29"/>
      <c r="D1637" s="29"/>
      <c r="E1637" s="29"/>
      <c r="F1637" s="29"/>
    </row>
    <row r="1638">
      <c r="B1638" s="29"/>
      <c r="C1638" s="29"/>
      <c r="D1638" s="29"/>
      <c r="E1638" s="29"/>
      <c r="F1638" s="29"/>
    </row>
    <row r="1639">
      <c r="B1639" s="29"/>
      <c r="C1639" s="29"/>
      <c r="D1639" s="29"/>
      <c r="E1639" s="29"/>
      <c r="F1639" s="29"/>
    </row>
    <row r="1640">
      <c r="B1640" s="29"/>
      <c r="C1640" s="29"/>
      <c r="D1640" s="29"/>
      <c r="E1640" s="29"/>
      <c r="F1640" s="29"/>
    </row>
    <row r="1641">
      <c r="B1641" s="29"/>
      <c r="C1641" s="29"/>
      <c r="D1641" s="29"/>
      <c r="E1641" s="29"/>
      <c r="F1641" s="29"/>
    </row>
    <row r="1642">
      <c r="B1642" s="29"/>
      <c r="C1642" s="29"/>
      <c r="D1642" s="29"/>
      <c r="E1642" s="29"/>
      <c r="F1642" s="29"/>
    </row>
    <row r="1643">
      <c r="B1643" s="29"/>
      <c r="C1643" s="29"/>
      <c r="D1643" s="29"/>
      <c r="E1643" s="29"/>
      <c r="F1643" s="29"/>
    </row>
    <row r="1644">
      <c r="B1644" s="29"/>
      <c r="C1644" s="29"/>
      <c r="D1644" s="29"/>
      <c r="E1644" s="29"/>
      <c r="F1644" s="29"/>
    </row>
    <row r="1645">
      <c r="B1645" s="29"/>
      <c r="C1645" s="29"/>
      <c r="D1645" s="29"/>
      <c r="E1645" s="29"/>
      <c r="F1645" s="29"/>
    </row>
    <row r="1646">
      <c r="B1646" s="29"/>
      <c r="C1646" s="29"/>
      <c r="D1646" s="29"/>
      <c r="E1646" s="29"/>
      <c r="F1646" s="29"/>
    </row>
    <row r="1647">
      <c r="B1647" s="29"/>
      <c r="C1647" s="29"/>
      <c r="D1647" s="29"/>
      <c r="E1647" s="29"/>
      <c r="F1647" s="29"/>
    </row>
    <row r="1648">
      <c r="B1648" s="29"/>
      <c r="C1648" s="29"/>
      <c r="D1648" s="29"/>
      <c r="E1648" s="29"/>
      <c r="F1648" s="29"/>
    </row>
    <row r="1649">
      <c r="B1649" s="29"/>
      <c r="C1649" s="29"/>
      <c r="D1649" s="29"/>
      <c r="E1649" s="29"/>
      <c r="F1649" s="29"/>
    </row>
    <row r="1650">
      <c r="B1650" s="29"/>
      <c r="C1650" s="29"/>
      <c r="D1650" s="29"/>
      <c r="E1650" s="29"/>
      <c r="F1650" s="29"/>
    </row>
    <row r="1651">
      <c r="B1651" s="29"/>
      <c r="C1651" s="29"/>
      <c r="D1651" s="29"/>
      <c r="E1651" s="29"/>
      <c r="F1651" s="29"/>
    </row>
    <row r="1652">
      <c r="B1652" s="29"/>
      <c r="C1652" s="29"/>
      <c r="D1652" s="29"/>
      <c r="E1652" s="29"/>
      <c r="F1652" s="29"/>
    </row>
    <row r="1653">
      <c r="B1653" s="29"/>
      <c r="C1653" s="29"/>
      <c r="D1653" s="29"/>
      <c r="E1653" s="29"/>
      <c r="F1653" s="29"/>
    </row>
    <row r="1654">
      <c r="B1654" s="29"/>
      <c r="C1654" s="29"/>
      <c r="D1654" s="29"/>
      <c r="E1654" s="29"/>
      <c r="F1654" s="29"/>
    </row>
    <row r="1655">
      <c r="B1655" s="29"/>
      <c r="C1655" s="29"/>
      <c r="D1655" s="29"/>
      <c r="E1655" s="29"/>
      <c r="F1655" s="29"/>
    </row>
    <row r="1656">
      <c r="B1656" s="29"/>
      <c r="C1656" s="29"/>
      <c r="D1656" s="29"/>
      <c r="E1656" s="29"/>
      <c r="F1656" s="29"/>
    </row>
    <row r="1657">
      <c r="B1657" s="29"/>
      <c r="C1657" s="29"/>
      <c r="D1657" s="29"/>
      <c r="E1657" s="29"/>
      <c r="F1657" s="29"/>
    </row>
    <row r="1658">
      <c r="B1658" s="29"/>
      <c r="C1658" s="29"/>
      <c r="D1658" s="29"/>
      <c r="E1658" s="29"/>
      <c r="F1658" s="29"/>
    </row>
    <row r="1659">
      <c r="B1659" s="29"/>
      <c r="C1659" s="29"/>
      <c r="D1659" s="29"/>
      <c r="E1659" s="29"/>
      <c r="F1659" s="29"/>
    </row>
    <row r="1660">
      <c r="B1660" s="29"/>
      <c r="C1660" s="29"/>
      <c r="D1660" s="29"/>
      <c r="E1660" s="29"/>
      <c r="F1660" s="29"/>
    </row>
    <row r="1661">
      <c r="B1661" s="29"/>
      <c r="C1661" s="29"/>
      <c r="D1661" s="29"/>
      <c r="E1661" s="29"/>
      <c r="F1661" s="29"/>
    </row>
    <row r="1662">
      <c r="B1662" s="29"/>
      <c r="C1662" s="29"/>
      <c r="D1662" s="29"/>
      <c r="E1662" s="29"/>
      <c r="F1662" s="29"/>
    </row>
    <row r="1663">
      <c r="B1663" s="29"/>
      <c r="C1663" s="29"/>
      <c r="D1663" s="29"/>
      <c r="E1663" s="29"/>
      <c r="F1663" s="29"/>
    </row>
    <row r="1664">
      <c r="B1664" s="29"/>
      <c r="C1664" s="29"/>
      <c r="D1664" s="29"/>
      <c r="E1664" s="29"/>
      <c r="F1664" s="29"/>
    </row>
    <row r="1665">
      <c r="B1665" s="29"/>
      <c r="C1665" s="29"/>
      <c r="D1665" s="29"/>
      <c r="E1665" s="29"/>
      <c r="F1665" s="29"/>
    </row>
    <row r="1666">
      <c r="B1666" s="29"/>
      <c r="C1666" s="29"/>
      <c r="D1666" s="29"/>
      <c r="E1666" s="29"/>
      <c r="F1666" s="29"/>
    </row>
    <row r="1667">
      <c r="B1667" s="29"/>
      <c r="C1667" s="29"/>
      <c r="D1667" s="29"/>
      <c r="E1667" s="29"/>
      <c r="F1667" s="29"/>
    </row>
    <row r="1668">
      <c r="B1668" s="29"/>
      <c r="C1668" s="29"/>
      <c r="D1668" s="29"/>
      <c r="E1668" s="29"/>
      <c r="F1668" s="29"/>
    </row>
    <row r="1669">
      <c r="B1669" s="29"/>
      <c r="C1669" s="29"/>
      <c r="D1669" s="29"/>
      <c r="E1669" s="29"/>
      <c r="F1669" s="29"/>
    </row>
    <row r="1670">
      <c r="B1670" s="29"/>
      <c r="C1670" s="29"/>
      <c r="D1670" s="29"/>
      <c r="E1670" s="29"/>
      <c r="F1670" s="29"/>
    </row>
    <row r="1671">
      <c r="B1671" s="29"/>
      <c r="C1671" s="29"/>
      <c r="D1671" s="29"/>
      <c r="E1671" s="29"/>
      <c r="F1671" s="29"/>
    </row>
    <row r="1672">
      <c r="B1672" s="29"/>
      <c r="C1672" s="29"/>
      <c r="D1672" s="29"/>
      <c r="E1672" s="29"/>
      <c r="F1672" s="29"/>
    </row>
    <row r="1673">
      <c r="B1673" s="29"/>
      <c r="C1673" s="29"/>
      <c r="D1673" s="29"/>
      <c r="E1673" s="29"/>
      <c r="F1673" s="29"/>
    </row>
    <row r="1674">
      <c r="B1674" s="29"/>
      <c r="C1674" s="29"/>
      <c r="D1674" s="29"/>
      <c r="E1674" s="29"/>
      <c r="F1674" s="29"/>
    </row>
    <row r="1675">
      <c r="B1675" s="29"/>
      <c r="C1675" s="29"/>
      <c r="D1675" s="29"/>
      <c r="E1675" s="29"/>
      <c r="F1675" s="29"/>
    </row>
    <row r="1676">
      <c r="B1676" s="29"/>
      <c r="C1676" s="29"/>
      <c r="D1676" s="29"/>
      <c r="E1676" s="29"/>
      <c r="F1676" s="29"/>
    </row>
    <row r="1677">
      <c r="B1677" s="29"/>
      <c r="C1677" s="29"/>
      <c r="D1677" s="29"/>
      <c r="E1677" s="29"/>
      <c r="F1677" s="29"/>
    </row>
    <row r="1678">
      <c r="B1678" s="29"/>
      <c r="C1678" s="29"/>
      <c r="D1678" s="29"/>
      <c r="E1678" s="29"/>
      <c r="F1678" s="29"/>
    </row>
    <row r="1679">
      <c r="B1679" s="29"/>
      <c r="C1679" s="29"/>
      <c r="D1679" s="29"/>
      <c r="E1679" s="29"/>
      <c r="F1679" s="29"/>
    </row>
    <row r="1680">
      <c r="B1680" s="29"/>
      <c r="C1680" s="29"/>
      <c r="D1680" s="29"/>
      <c r="E1680" s="29"/>
      <c r="F1680" s="29"/>
    </row>
    <row r="1681">
      <c r="B1681" s="29"/>
      <c r="C1681" s="29"/>
      <c r="D1681" s="29"/>
      <c r="E1681" s="29"/>
      <c r="F1681" s="29"/>
    </row>
    <row r="1682">
      <c r="B1682" s="29"/>
      <c r="C1682" s="29"/>
      <c r="D1682" s="29"/>
      <c r="E1682" s="29"/>
      <c r="F1682" s="29"/>
    </row>
    <row r="1683">
      <c r="B1683" s="29"/>
      <c r="C1683" s="29"/>
      <c r="D1683" s="29"/>
      <c r="E1683" s="29"/>
      <c r="F1683" s="29"/>
    </row>
    <row r="1684">
      <c r="B1684" s="29"/>
      <c r="C1684" s="29"/>
      <c r="D1684" s="29"/>
      <c r="E1684" s="29"/>
      <c r="F1684" s="29"/>
    </row>
    <row r="1685">
      <c r="B1685" s="29"/>
      <c r="C1685" s="29"/>
      <c r="D1685" s="29"/>
      <c r="E1685" s="29"/>
      <c r="F1685" s="29"/>
    </row>
    <row r="1686">
      <c r="B1686" s="29"/>
      <c r="C1686" s="29"/>
      <c r="D1686" s="29"/>
      <c r="E1686" s="29"/>
      <c r="F1686" s="29"/>
    </row>
    <row r="1687">
      <c r="B1687" s="29"/>
      <c r="C1687" s="29"/>
      <c r="D1687" s="29"/>
      <c r="E1687" s="29"/>
      <c r="F1687" s="29"/>
    </row>
    <row r="1688">
      <c r="B1688" s="29"/>
      <c r="C1688" s="29"/>
      <c r="D1688" s="29"/>
      <c r="E1688" s="29"/>
      <c r="F1688" s="29"/>
    </row>
    <row r="1689">
      <c r="B1689" s="29"/>
      <c r="C1689" s="29"/>
      <c r="D1689" s="29"/>
      <c r="E1689" s="29"/>
      <c r="F1689" s="29"/>
    </row>
    <row r="1690">
      <c r="B1690" s="29"/>
      <c r="C1690" s="29"/>
      <c r="D1690" s="29"/>
      <c r="E1690" s="29"/>
      <c r="F1690" s="29"/>
    </row>
    <row r="1691">
      <c r="B1691" s="29"/>
      <c r="C1691" s="29"/>
      <c r="D1691" s="29"/>
      <c r="E1691" s="29"/>
      <c r="F1691" s="29"/>
    </row>
    <row r="1692">
      <c r="B1692" s="29"/>
      <c r="C1692" s="29"/>
      <c r="D1692" s="29"/>
      <c r="E1692" s="29"/>
      <c r="F1692" s="29"/>
    </row>
    <row r="1693">
      <c r="B1693" s="29"/>
      <c r="C1693" s="29"/>
      <c r="D1693" s="29"/>
      <c r="E1693" s="29"/>
      <c r="F1693" s="29"/>
    </row>
    <row r="1694">
      <c r="B1694" s="29"/>
      <c r="C1694" s="29"/>
      <c r="D1694" s="29"/>
      <c r="E1694" s="29"/>
      <c r="F1694" s="29"/>
    </row>
    <row r="1695">
      <c r="B1695" s="29"/>
      <c r="C1695" s="29"/>
      <c r="D1695" s="29"/>
      <c r="E1695" s="29"/>
      <c r="F1695" s="29"/>
    </row>
    <row r="1696">
      <c r="B1696" s="29"/>
      <c r="C1696" s="29"/>
      <c r="D1696" s="29"/>
      <c r="E1696" s="29"/>
      <c r="F1696" s="29"/>
    </row>
    <row r="1697">
      <c r="B1697" s="29"/>
      <c r="C1697" s="29"/>
      <c r="D1697" s="29"/>
      <c r="E1697" s="29"/>
      <c r="F1697" s="29"/>
    </row>
    <row r="1698">
      <c r="B1698" s="29"/>
      <c r="C1698" s="29"/>
      <c r="D1698" s="29"/>
      <c r="E1698" s="29"/>
      <c r="F1698" s="29"/>
    </row>
    <row r="1699">
      <c r="B1699" s="29"/>
      <c r="C1699" s="29"/>
      <c r="D1699" s="29"/>
      <c r="E1699" s="29"/>
      <c r="F1699" s="29"/>
    </row>
    <row r="1700">
      <c r="B1700" s="29"/>
      <c r="C1700" s="29"/>
      <c r="D1700" s="29"/>
      <c r="E1700" s="29"/>
      <c r="F1700" s="29"/>
    </row>
    <row r="1701">
      <c r="B1701" s="29"/>
      <c r="C1701" s="29"/>
      <c r="D1701" s="29"/>
      <c r="E1701" s="29"/>
      <c r="F1701" s="29"/>
    </row>
    <row r="1702">
      <c r="B1702" s="29"/>
      <c r="C1702" s="29"/>
      <c r="D1702" s="29"/>
      <c r="E1702" s="29"/>
      <c r="F1702" s="29"/>
    </row>
    <row r="1703">
      <c r="B1703" s="29"/>
      <c r="C1703" s="29"/>
      <c r="D1703" s="29"/>
      <c r="E1703" s="29"/>
      <c r="F1703" s="29"/>
    </row>
    <row r="1704">
      <c r="B1704" s="29"/>
      <c r="C1704" s="29"/>
      <c r="D1704" s="29"/>
      <c r="E1704" s="29"/>
      <c r="F1704" s="29"/>
    </row>
    <row r="1705">
      <c r="B1705" s="29"/>
      <c r="C1705" s="29"/>
      <c r="D1705" s="29"/>
      <c r="E1705" s="29"/>
      <c r="F1705" s="29"/>
    </row>
    <row r="1706">
      <c r="B1706" s="29"/>
      <c r="C1706" s="29"/>
      <c r="D1706" s="29"/>
      <c r="E1706" s="29"/>
      <c r="F1706" s="29"/>
    </row>
    <row r="1707">
      <c r="B1707" s="29"/>
      <c r="C1707" s="29"/>
      <c r="D1707" s="29"/>
      <c r="E1707" s="29"/>
      <c r="F1707" s="29"/>
    </row>
    <row r="1708">
      <c r="B1708" s="29"/>
      <c r="C1708" s="29"/>
      <c r="D1708" s="29"/>
      <c r="E1708" s="29"/>
      <c r="F1708" s="29"/>
    </row>
    <row r="1709">
      <c r="B1709" s="29"/>
      <c r="C1709" s="29"/>
      <c r="D1709" s="29"/>
      <c r="E1709" s="29"/>
      <c r="F1709" s="29"/>
    </row>
    <row r="1710">
      <c r="B1710" s="29"/>
      <c r="C1710" s="29"/>
      <c r="D1710" s="29"/>
      <c r="E1710" s="29"/>
      <c r="F1710" s="29"/>
    </row>
    <row r="1711">
      <c r="B1711" s="29"/>
      <c r="C1711" s="29"/>
      <c r="D1711" s="29"/>
      <c r="E1711" s="29"/>
      <c r="F1711" s="29"/>
    </row>
    <row r="1712">
      <c r="B1712" s="29"/>
      <c r="C1712" s="29"/>
      <c r="D1712" s="29"/>
      <c r="E1712" s="29"/>
      <c r="F1712" s="29"/>
    </row>
    <row r="1713">
      <c r="B1713" s="29"/>
      <c r="C1713" s="29"/>
      <c r="D1713" s="29"/>
      <c r="E1713" s="29"/>
      <c r="F1713" s="29"/>
    </row>
    <row r="1714">
      <c r="B1714" s="29"/>
      <c r="C1714" s="29"/>
      <c r="D1714" s="29"/>
      <c r="E1714" s="29"/>
      <c r="F1714" s="29"/>
    </row>
    <row r="1715">
      <c r="B1715" s="29"/>
      <c r="C1715" s="29"/>
      <c r="D1715" s="29"/>
      <c r="E1715" s="29"/>
      <c r="F1715" s="29"/>
    </row>
    <row r="1716">
      <c r="B1716" s="29"/>
      <c r="C1716" s="29"/>
      <c r="D1716" s="29"/>
      <c r="E1716" s="29"/>
      <c r="F1716" s="29"/>
    </row>
    <row r="1717">
      <c r="B1717" s="29"/>
      <c r="C1717" s="29"/>
      <c r="D1717" s="29"/>
      <c r="E1717" s="29"/>
      <c r="F1717" s="29"/>
    </row>
    <row r="1718">
      <c r="B1718" s="29"/>
      <c r="C1718" s="29"/>
      <c r="D1718" s="29"/>
      <c r="E1718" s="29"/>
      <c r="F1718" s="29"/>
    </row>
    <row r="1719">
      <c r="B1719" s="29"/>
      <c r="C1719" s="29"/>
      <c r="D1719" s="29"/>
      <c r="E1719" s="29"/>
      <c r="F1719" s="29"/>
    </row>
    <row r="1720">
      <c r="B1720" s="29"/>
      <c r="C1720" s="29"/>
      <c r="D1720" s="29"/>
      <c r="E1720" s="29"/>
      <c r="F1720" s="29"/>
    </row>
    <row r="1721">
      <c r="B1721" s="29"/>
      <c r="C1721" s="29"/>
      <c r="D1721" s="29"/>
      <c r="E1721" s="29"/>
      <c r="F1721" s="29"/>
    </row>
    <row r="1722">
      <c r="B1722" s="29"/>
      <c r="C1722" s="29"/>
      <c r="D1722" s="29"/>
      <c r="E1722" s="29"/>
      <c r="F1722" s="29"/>
    </row>
    <row r="1723">
      <c r="B1723" s="29"/>
      <c r="C1723" s="29"/>
      <c r="D1723" s="29"/>
      <c r="E1723" s="29"/>
      <c r="F1723" s="29"/>
    </row>
    <row r="1724">
      <c r="B1724" s="29"/>
      <c r="C1724" s="29"/>
      <c r="D1724" s="29"/>
      <c r="E1724" s="29"/>
      <c r="F1724" s="29"/>
    </row>
    <row r="1725">
      <c r="B1725" s="29"/>
      <c r="C1725" s="29"/>
      <c r="D1725" s="29"/>
      <c r="E1725" s="29"/>
      <c r="F1725" s="29"/>
    </row>
    <row r="1726">
      <c r="B1726" s="29"/>
      <c r="C1726" s="29"/>
      <c r="D1726" s="29"/>
      <c r="E1726" s="29"/>
      <c r="F1726" s="29"/>
    </row>
    <row r="1727">
      <c r="B1727" s="29"/>
      <c r="C1727" s="29"/>
      <c r="D1727" s="29"/>
      <c r="E1727" s="29"/>
      <c r="F1727" s="29"/>
    </row>
    <row r="1728">
      <c r="B1728" s="29"/>
      <c r="C1728" s="29"/>
      <c r="D1728" s="29"/>
      <c r="E1728" s="29"/>
      <c r="F1728" s="29"/>
    </row>
    <row r="1729">
      <c r="B1729" s="29"/>
      <c r="C1729" s="29"/>
      <c r="D1729" s="29"/>
      <c r="E1729" s="29"/>
      <c r="F1729" s="29"/>
    </row>
    <row r="1730">
      <c r="B1730" s="29"/>
      <c r="C1730" s="29"/>
      <c r="D1730" s="29"/>
      <c r="E1730" s="29"/>
      <c r="F1730" s="29"/>
    </row>
    <row r="1731">
      <c r="B1731" s="29"/>
      <c r="C1731" s="29"/>
      <c r="D1731" s="29"/>
      <c r="E1731" s="29"/>
      <c r="F1731" s="29"/>
    </row>
    <row r="1732">
      <c r="B1732" s="29"/>
      <c r="C1732" s="29"/>
      <c r="D1732" s="29"/>
      <c r="E1732" s="29"/>
      <c r="F1732" s="29"/>
    </row>
    <row r="1733">
      <c r="B1733" s="29"/>
      <c r="C1733" s="29"/>
      <c r="D1733" s="29"/>
      <c r="E1733" s="29"/>
      <c r="F1733" s="29"/>
    </row>
    <row r="1734">
      <c r="B1734" s="29"/>
      <c r="C1734" s="29"/>
      <c r="D1734" s="29"/>
      <c r="E1734" s="29"/>
      <c r="F1734" s="29"/>
    </row>
    <row r="1735">
      <c r="B1735" s="29"/>
      <c r="C1735" s="29"/>
      <c r="D1735" s="29"/>
      <c r="E1735" s="29"/>
      <c r="F1735" s="29"/>
    </row>
    <row r="1736">
      <c r="B1736" s="29"/>
      <c r="C1736" s="29"/>
      <c r="D1736" s="29"/>
      <c r="E1736" s="29"/>
      <c r="F1736" s="29"/>
    </row>
    <row r="1737">
      <c r="B1737" s="29"/>
      <c r="C1737" s="29"/>
      <c r="D1737" s="29"/>
      <c r="E1737" s="29"/>
      <c r="F1737" s="29"/>
    </row>
    <row r="1738">
      <c r="B1738" s="29"/>
      <c r="C1738" s="29"/>
      <c r="D1738" s="29"/>
      <c r="E1738" s="29"/>
      <c r="F1738" s="29"/>
    </row>
    <row r="1739">
      <c r="B1739" s="29"/>
      <c r="C1739" s="29"/>
      <c r="D1739" s="29"/>
      <c r="E1739" s="29"/>
      <c r="F1739" s="29"/>
    </row>
    <row r="1740">
      <c r="B1740" s="29"/>
      <c r="C1740" s="29"/>
      <c r="D1740" s="29"/>
      <c r="E1740" s="29"/>
      <c r="F1740" s="29"/>
    </row>
    <row r="1741">
      <c r="B1741" s="29"/>
      <c r="C1741" s="29"/>
      <c r="D1741" s="29"/>
      <c r="E1741" s="29"/>
      <c r="F1741" s="29"/>
    </row>
    <row r="1742">
      <c r="B1742" s="29"/>
      <c r="C1742" s="29"/>
      <c r="D1742" s="29"/>
      <c r="E1742" s="29"/>
      <c r="F1742" s="29"/>
    </row>
    <row r="1743">
      <c r="B1743" s="29"/>
      <c r="C1743" s="29"/>
      <c r="D1743" s="29"/>
      <c r="E1743" s="29"/>
      <c r="F1743" s="29"/>
    </row>
    <row r="1744">
      <c r="B1744" s="29"/>
      <c r="C1744" s="29"/>
      <c r="D1744" s="29"/>
      <c r="E1744" s="29"/>
      <c r="F1744" s="29"/>
    </row>
    <row r="1745">
      <c r="B1745" s="29"/>
      <c r="C1745" s="29"/>
      <c r="D1745" s="29"/>
      <c r="E1745" s="29"/>
      <c r="F1745" s="29"/>
    </row>
    <row r="1746">
      <c r="B1746" s="29"/>
      <c r="C1746" s="29"/>
      <c r="D1746" s="29"/>
      <c r="E1746" s="29"/>
      <c r="F1746" s="29"/>
    </row>
    <row r="1747">
      <c r="B1747" s="29"/>
      <c r="C1747" s="29"/>
      <c r="D1747" s="29"/>
      <c r="E1747" s="29"/>
      <c r="F1747" s="29"/>
    </row>
    <row r="1748">
      <c r="B1748" s="29"/>
      <c r="C1748" s="29"/>
      <c r="D1748" s="29"/>
      <c r="E1748" s="29"/>
      <c r="F1748" s="29"/>
    </row>
    <row r="1749">
      <c r="B1749" s="29"/>
      <c r="C1749" s="29"/>
      <c r="D1749" s="29"/>
      <c r="E1749" s="29"/>
      <c r="F1749" s="29"/>
    </row>
    <row r="1750">
      <c r="B1750" s="29"/>
      <c r="C1750" s="29"/>
      <c r="D1750" s="29"/>
      <c r="E1750" s="29"/>
      <c r="F1750" s="29"/>
    </row>
    <row r="1751">
      <c r="B1751" s="29"/>
      <c r="C1751" s="29"/>
      <c r="D1751" s="29"/>
      <c r="E1751" s="29"/>
      <c r="F1751" s="29"/>
    </row>
    <row r="1752">
      <c r="B1752" s="29"/>
      <c r="C1752" s="29"/>
      <c r="D1752" s="29"/>
      <c r="E1752" s="29"/>
      <c r="F1752" s="29"/>
    </row>
    <row r="1753">
      <c r="B1753" s="29"/>
      <c r="C1753" s="29"/>
      <c r="D1753" s="29"/>
      <c r="E1753" s="29"/>
      <c r="F1753" s="29"/>
    </row>
    <row r="1754">
      <c r="B1754" s="29"/>
      <c r="C1754" s="29"/>
      <c r="D1754" s="29"/>
      <c r="E1754" s="29"/>
      <c r="F1754" s="29"/>
    </row>
    <row r="1755">
      <c r="B1755" s="29"/>
      <c r="C1755" s="29"/>
      <c r="D1755" s="29"/>
      <c r="E1755" s="29"/>
      <c r="F1755" s="29"/>
    </row>
    <row r="1756">
      <c r="B1756" s="29"/>
      <c r="C1756" s="29"/>
      <c r="D1756" s="29"/>
      <c r="E1756" s="29"/>
      <c r="F1756" s="29"/>
    </row>
    <row r="1757">
      <c r="B1757" s="29"/>
      <c r="C1757" s="29"/>
      <c r="D1757" s="29"/>
      <c r="E1757" s="29"/>
      <c r="F1757" s="29"/>
    </row>
    <row r="1758">
      <c r="B1758" s="29"/>
      <c r="C1758" s="29"/>
      <c r="D1758" s="29"/>
      <c r="E1758" s="29"/>
      <c r="F1758" s="29"/>
    </row>
    <row r="1759">
      <c r="B1759" s="29"/>
      <c r="C1759" s="29"/>
      <c r="D1759" s="29"/>
      <c r="E1759" s="29"/>
      <c r="F1759" s="29"/>
    </row>
    <row r="1760">
      <c r="B1760" s="29"/>
      <c r="C1760" s="29"/>
      <c r="D1760" s="29"/>
      <c r="E1760" s="29"/>
      <c r="F1760" s="29"/>
    </row>
    <row r="1761">
      <c r="B1761" s="29"/>
      <c r="C1761" s="29"/>
      <c r="D1761" s="29"/>
      <c r="E1761" s="29"/>
      <c r="F1761" s="29"/>
    </row>
    <row r="1762">
      <c r="B1762" s="29"/>
      <c r="C1762" s="29"/>
      <c r="D1762" s="29"/>
      <c r="E1762" s="29"/>
      <c r="F1762" s="29"/>
    </row>
    <row r="1763">
      <c r="B1763" s="29"/>
      <c r="C1763" s="29"/>
      <c r="D1763" s="29"/>
      <c r="E1763" s="29"/>
      <c r="F1763" s="29"/>
    </row>
    <row r="1764">
      <c r="B1764" s="29"/>
      <c r="C1764" s="29"/>
      <c r="D1764" s="29"/>
      <c r="E1764" s="29"/>
      <c r="F1764" s="29"/>
    </row>
    <row r="1765">
      <c r="B1765" s="29"/>
      <c r="C1765" s="29"/>
      <c r="D1765" s="29"/>
      <c r="E1765" s="29"/>
      <c r="F1765" s="29"/>
    </row>
    <row r="1766">
      <c r="B1766" s="29"/>
      <c r="C1766" s="29"/>
      <c r="D1766" s="29"/>
      <c r="E1766" s="29"/>
      <c r="F1766" s="29"/>
    </row>
    <row r="1767">
      <c r="B1767" s="29"/>
      <c r="C1767" s="29"/>
      <c r="D1767" s="29"/>
      <c r="E1767" s="29"/>
      <c r="F1767" s="29"/>
    </row>
    <row r="1768">
      <c r="B1768" s="29"/>
      <c r="C1768" s="29"/>
      <c r="D1768" s="29"/>
      <c r="E1768" s="29"/>
      <c r="F1768" s="29"/>
    </row>
    <row r="1769">
      <c r="B1769" s="29"/>
      <c r="C1769" s="29"/>
      <c r="D1769" s="29"/>
      <c r="E1769" s="29"/>
      <c r="F1769" s="29"/>
    </row>
    <row r="1770">
      <c r="B1770" s="29"/>
      <c r="C1770" s="29"/>
      <c r="D1770" s="29"/>
      <c r="E1770" s="29"/>
      <c r="F1770" s="29"/>
    </row>
    <row r="1771">
      <c r="B1771" s="29"/>
      <c r="C1771" s="29"/>
      <c r="D1771" s="29"/>
      <c r="E1771" s="29"/>
      <c r="F1771" s="29"/>
    </row>
    <row r="1772">
      <c r="B1772" s="29"/>
      <c r="C1772" s="29"/>
      <c r="D1772" s="29"/>
      <c r="E1772" s="29"/>
      <c r="F1772" s="29"/>
    </row>
    <row r="1773">
      <c r="B1773" s="29"/>
      <c r="C1773" s="29"/>
      <c r="D1773" s="29"/>
      <c r="E1773" s="29"/>
      <c r="F1773" s="29"/>
    </row>
    <row r="1774">
      <c r="B1774" s="29"/>
      <c r="C1774" s="29"/>
      <c r="D1774" s="29"/>
      <c r="E1774" s="29"/>
      <c r="F1774" s="29"/>
    </row>
    <row r="1775">
      <c r="B1775" s="29"/>
      <c r="C1775" s="29"/>
      <c r="D1775" s="29"/>
      <c r="E1775" s="29"/>
      <c r="F1775" s="29"/>
    </row>
    <row r="1776">
      <c r="B1776" s="29"/>
      <c r="C1776" s="29"/>
      <c r="D1776" s="29"/>
      <c r="E1776" s="29"/>
      <c r="F1776" s="29"/>
    </row>
    <row r="1777">
      <c r="B1777" s="29"/>
      <c r="C1777" s="29"/>
      <c r="D1777" s="29"/>
      <c r="E1777" s="29"/>
      <c r="F1777" s="29"/>
    </row>
    <row r="1778">
      <c r="B1778" s="29"/>
      <c r="C1778" s="29"/>
      <c r="D1778" s="29"/>
      <c r="E1778" s="29"/>
      <c r="F1778" s="29"/>
    </row>
    <row r="1779">
      <c r="B1779" s="29"/>
      <c r="C1779" s="29"/>
      <c r="D1779" s="29"/>
      <c r="E1779" s="29"/>
      <c r="F1779" s="29"/>
    </row>
    <row r="1780">
      <c r="B1780" s="29"/>
      <c r="C1780" s="29"/>
      <c r="D1780" s="29"/>
      <c r="E1780" s="29"/>
      <c r="F1780" s="29"/>
    </row>
    <row r="1781">
      <c r="B1781" s="29"/>
      <c r="C1781" s="29"/>
      <c r="D1781" s="29"/>
      <c r="E1781" s="29"/>
      <c r="F1781" s="29"/>
    </row>
    <row r="1782">
      <c r="B1782" s="29"/>
      <c r="C1782" s="29"/>
      <c r="D1782" s="29"/>
      <c r="E1782" s="29"/>
      <c r="F1782" s="29"/>
    </row>
    <row r="1783">
      <c r="B1783" s="29"/>
      <c r="C1783" s="29"/>
      <c r="D1783" s="29"/>
      <c r="E1783" s="29"/>
      <c r="F1783" s="29"/>
    </row>
    <row r="1784">
      <c r="B1784" s="29"/>
      <c r="C1784" s="29"/>
      <c r="D1784" s="29"/>
      <c r="E1784" s="29"/>
      <c r="F1784" s="29"/>
    </row>
    <row r="1785">
      <c r="B1785" s="29"/>
      <c r="C1785" s="29"/>
      <c r="D1785" s="29"/>
      <c r="E1785" s="29"/>
      <c r="F1785" s="29"/>
    </row>
    <row r="1786">
      <c r="B1786" s="29"/>
      <c r="C1786" s="29"/>
      <c r="D1786" s="29"/>
      <c r="E1786" s="29"/>
      <c r="F1786" s="29"/>
    </row>
    <row r="1787">
      <c r="B1787" s="29"/>
      <c r="C1787" s="29"/>
      <c r="D1787" s="29"/>
      <c r="E1787" s="29"/>
      <c r="F1787" s="29"/>
    </row>
    <row r="1788">
      <c r="B1788" s="29"/>
      <c r="C1788" s="29"/>
      <c r="D1788" s="29"/>
      <c r="E1788" s="29"/>
      <c r="F1788" s="29"/>
    </row>
    <row r="1789">
      <c r="B1789" s="29"/>
      <c r="C1789" s="29"/>
      <c r="D1789" s="29"/>
      <c r="E1789" s="29"/>
      <c r="F1789" s="29"/>
    </row>
    <row r="1790">
      <c r="B1790" s="29"/>
      <c r="C1790" s="29"/>
      <c r="D1790" s="29"/>
      <c r="E1790" s="29"/>
      <c r="F1790" s="29"/>
    </row>
    <row r="1791">
      <c r="B1791" s="29"/>
      <c r="C1791" s="29"/>
      <c r="D1791" s="29"/>
      <c r="E1791" s="29"/>
      <c r="F1791" s="29"/>
    </row>
    <row r="1792">
      <c r="B1792" s="29"/>
      <c r="C1792" s="29"/>
      <c r="D1792" s="29"/>
      <c r="E1792" s="29"/>
      <c r="F1792" s="29"/>
    </row>
    <row r="1793">
      <c r="B1793" s="29"/>
      <c r="C1793" s="29"/>
      <c r="D1793" s="29"/>
      <c r="E1793" s="29"/>
      <c r="F1793" s="29"/>
    </row>
    <row r="1794">
      <c r="B1794" s="29"/>
      <c r="C1794" s="29"/>
      <c r="D1794" s="29"/>
      <c r="E1794" s="29"/>
      <c r="F1794" s="29"/>
    </row>
    <row r="1795">
      <c r="B1795" s="29"/>
      <c r="C1795" s="29"/>
      <c r="D1795" s="29"/>
      <c r="E1795" s="29"/>
      <c r="F1795" s="29"/>
    </row>
    <row r="1796">
      <c r="B1796" s="29"/>
      <c r="C1796" s="29"/>
      <c r="D1796" s="29"/>
      <c r="E1796" s="29"/>
      <c r="F1796" s="29"/>
    </row>
    <row r="1797">
      <c r="B1797" s="29"/>
      <c r="C1797" s="29"/>
      <c r="D1797" s="29"/>
      <c r="E1797" s="29"/>
      <c r="F1797" s="29"/>
    </row>
    <row r="1798">
      <c r="B1798" s="29"/>
      <c r="C1798" s="29"/>
      <c r="D1798" s="29"/>
      <c r="E1798" s="29"/>
      <c r="F1798" s="29"/>
    </row>
    <row r="1799">
      <c r="B1799" s="29"/>
      <c r="C1799" s="29"/>
      <c r="D1799" s="29"/>
      <c r="E1799" s="29"/>
      <c r="F1799" s="29"/>
    </row>
    <row r="1800">
      <c r="B1800" s="29"/>
      <c r="C1800" s="29"/>
      <c r="D1800" s="29"/>
      <c r="E1800" s="29"/>
      <c r="F1800" s="29"/>
    </row>
    <row r="1801">
      <c r="B1801" s="29"/>
      <c r="C1801" s="29"/>
      <c r="D1801" s="29"/>
      <c r="E1801" s="29"/>
      <c r="F1801" s="29"/>
    </row>
    <row r="1802">
      <c r="B1802" s="29"/>
      <c r="C1802" s="29"/>
      <c r="D1802" s="29"/>
      <c r="E1802" s="29"/>
      <c r="F1802" s="29"/>
    </row>
    <row r="1803">
      <c r="B1803" s="29"/>
      <c r="C1803" s="29"/>
      <c r="D1803" s="29"/>
      <c r="E1803" s="29"/>
      <c r="F1803" s="29"/>
    </row>
    <row r="1804">
      <c r="B1804" s="29"/>
      <c r="C1804" s="29"/>
      <c r="D1804" s="29"/>
      <c r="E1804" s="29"/>
      <c r="F1804" s="29"/>
    </row>
    <row r="1805">
      <c r="B1805" s="29"/>
      <c r="C1805" s="29"/>
      <c r="D1805" s="29"/>
      <c r="E1805" s="29"/>
      <c r="F1805" s="29"/>
    </row>
    <row r="1806">
      <c r="B1806" s="29"/>
      <c r="C1806" s="29"/>
      <c r="D1806" s="29"/>
      <c r="E1806" s="29"/>
      <c r="F1806" s="29"/>
    </row>
    <row r="1807">
      <c r="B1807" s="29"/>
      <c r="C1807" s="29"/>
      <c r="D1807" s="29"/>
      <c r="E1807" s="29"/>
      <c r="F1807" s="29"/>
    </row>
    <row r="1808">
      <c r="B1808" s="29"/>
      <c r="C1808" s="29"/>
      <c r="D1808" s="29"/>
      <c r="E1808" s="29"/>
      <c r="F1808" s="29"/>
    </row>
    <row r="1809">
      <c r="B1809" s="29"/>
      <c r="C1809" s="29"/>
      <c r="D1809" s="29"/>
      <c r="E1809" s="29"/>
      <c r="F1809" s="29"/>
    </row>
    <row r="1810">
      <c r="B1810" s="29"/>
      <c r="C1810" s="29"/>
      <c r="D1810" s="29"/>
      <c r="E1810" s="29"/>
      <c r="F1810" s="29"/>
    </row>
    <row r="1811">
      <c r="B1811" s="29"/>
      <c r="C1811" s="29"/>
      <c r="D1811" s="29"/>
      <c r="E1811" s="29"/>
      <c r="F1811" s="29"/>
    </row>
    <row r="1812">
      <c r="B1812" s="29"/>
      <c r="C1812" s="29"/>
      <c r="D1812" s="29"/>
      <c r="E1812" s="29"/>
      <c r="F1812" s="29"/>
    </row>
    <row r="1813">
      <c r="B1813" s="29"/>
      <c r="C1813" s="29"/>
      <c r="D1813" s="29"/>
      <c r="E1813" s="29"/>
      <c r="F1813" s="29"/>
    </row>
    <row r="1814">
      <c r="B1814" s="29"/>
      <c r="C1814" s="29"/>
      <c r="D1814" s="29"/>
      <c r="E1814" s="29"/>
      <c r="F1814" s="29"/>
    </row>
    <row r="1815">
      <c r="B1815" s="29"/>
      <c r="C1815" s="29"/>
      <c r="D1815" s="29"/>
      <c r="E1815" s="29"/>
      <c r="F1815" s="29"/>
    </row>
    <row r="1816">
      <c r="B1816" s="29"/>
      <c r="C1816" s="29"/>
      <c r="D1816" s="29"/>
      <c r="E1816" s="29"/>
      <c r="F1816" s="29"/>
    </row>
    <row r="1817">
      <c r="B1817" s="29"/>
      <c r="C1817" s="29"/>
      <c r="D1817" s="29"/>
      <c r="E1817" s="29"/>
      <c r="F1817" s="29"/>
    </row>
    <row r="1818">
      <c r="B1818" s="29"/>
      <c r="C1818" s="29"/>
      <c r="D1818" s="29"/>
      <c r="E1818" s="29"/>
      <c r="F1818" s="29"/>
    </row>
    <row r="1819">
      <c r="B1819" s="29"/>
      <c r="C1819" s="29"/>
      <c r="D1819" s="29"/>
      <c r="E1819" s="29"/>
      <c r="F1819" s="29"/>
    </row>
    <row r="1820">
      <c r="B1820" s="29"/>
      <c r="C1820" s="29"/>
      <c r="D1820" s="29"/>
      <c r="E1820" s="29"/>
      <c r="F1820" s="29"/>
    </row>
    <row r="1821">
      <c r="B1821" s="29"/>
      <c r="C1821" s="29"/>
      <c r="D1821" s="29"/>
      <c r="E1821" s="29"/>
      <c r="F1821" s="29"/>
    </row>
    <row r="1822">
      <c r="B1822" s="29"/>
      <c r="C1822" s="29"/>
      <c r="D1822" s="29"/>
      <c r="E1822" s="29"/>
      <c r="F1822" s="29"/>
    </row>
    <row r="1823">
      <c r="B1823" s="29"/>
      <c r="C1823" s="29"/>
      <c r="D1823" s="29"/>
      <c r="E1823" s="29"/>
      <c r="F1823" s="29"/>
    </row>
    <row r="1824">
      <c r="B1824" s="29"/>
      <c r="C1824" s="29"/>
      <c r="D1824" s="29"/>
      <c r="E1824" s="29"/>
      <c r="F1824" s="29"/>
    </row>
    <row r="1825">
      <c r="B1825" s="29"/>
      <c r="C1825" s="29"/>
      <c r="D1825" s="29"/>
      <c r="E1825" s="29"/>
      <c r="F1825" s="29"/>
    </row>
    <row r="1826">
      <c r="B1826" s="29"/>
      <c r="C1826" s="29"/>
      <c r="D1826" s="29"/>
      <c r="E1826" s="29"/>
      <c r="F1826" s="29"/>
    </row>
    <row r="1827">
      <c r="B1827" s="29"/>
      <c r="C1827" s="29"/>
      <c r="D1827" s="29"/>
      <c r="E1827" s="29"/>
      <c r="F1827" s="29"/>
    </row>
    <row r="1828">
      <c r="B1828" s="29"/>
      <c r="C1828" s="29"/>
      <c r="D1828" s="29"/>
      <c r="E1828" s="29"/>
      <c r="F1828" s="29"/>
    </row>
    <row r="1829">
      <c r="B1829" s="29"/>
      <c r="C1829" s="29"/>
      <c r="D1829" s="29"/>
      <c r="E1829" s="29"/>
      <c r="F1829" s="29"/>
    </row>
    <row r="1830">
      <c r="B1830" s="29"/>
      <c r="C1830" s="29"/>
      <c r="D1830" s="29"/>
      <c r="E1830" s="29"/>
      <c r="F1830" s="29"/>
    </row>
    <row r="1831">
      <c r="B1831" s="29"/>
      <c r="C1831" s="29"/>
      <c r="D1831" s="29"/>
      <c r="E1831" s="29"/>
      <c r="F1831" s="29"/>
    </row>
    <row r="1832">
      <c r="B1832" s="29"/>
      <c r="C1832" s="29"/>
      <c r="D1832" s="29"/>
      <c r="E1832" s="29"/>
      <c r="F1832" s="29"/>
    </row>
    <row r="1833">
      <c r="B1833" s="29"/>
      <c r="C1833" s="29"/>
      <c r="D1833" s="29"/>
      <c r="E1833" s="29"/>
      <c r="F1833" s="29"/>
    </row>
    <row r="1834">
      <c r="B1834" s="29"/>
      <c r="C1834" s="29"/>
      <c r="D1834" s="29"/>
      <c r="E1834" s="29"/>
      <c r="F1834" s="29"/>
    </row>
    <row r="1835">
      <c r="B1835" s="29"/>
      <c r="C1835" s="29"/>
      <c r="D1835" s="29"/>
      <c r="E1835" s="29"/>
      <c r="F1835" s="29"/>
    </row>
    <row r="1836">
      <c r="B1836" s="29"/>
      <c r="C1836" s="29"/>
      <c r="D1836" s="29"/>
      <c r="E1836" s="29"/>
      <c r="F1836" s="29"/>
    </row>
    <row r="1837">
      <c r="B1837" s="29"/>
      <c r="C1837" s="29"/>
      <c r="D1837" s="29"/>
      <c r="E1837" s="29"/>
      <c r="F1837" s="29"/>
    </row>
    <row r="1838">
      <c r="B1838" s="29"/>
      <c r="C1838" s="29"/>
      <c r="D1838" s="29"/>
      <c r="E1838" s="29"/>
      <c r="F1838" s="29"/>
    </row>
    <row r="1839">
      <c r="B1839" s="29"/>
      <c r="C1839" s="29"/>
      <c r="D1839" s="29"/>
      <c r="E1839" s="29"/>
      <c r="F1839" s="29"/>
    </row>
    <row r="1840">
      <c r="B1840" s="29"/>
      <c r="C1840" s="29"/>
      <c r="D1840" s="29"/>
      <c r="E1840" s="29"/>
      <c r="F1840" s="29"/>
    </row>
    <row r="1841">
      <c r="B1841" s="29"/>
      <c r="C1841" s="29"/>
      <c r="D1841" s="29"/>
      <c r="E1841" s="29"/>
      <c r="F1841" s="29"/>
    </row>
    <row r="1842">
      <c r="B1842" s="29"/>
      <c r="C1842" s="29"/>
      <c r="D1842" s="29"/>
      <c r="E1842" s="29"/>
      <c r="F1842" s="29"/>
    </row>
    <row r="1843">
      <c r="B1843" s="29"/>
      <c r="C1843" s="29"/>
      <c r="D1843" s="29"/>
      <c r="E1843" s="29"/>
      <c r="F1843" s="29"/>
    </row>
    <row r="1844">
      <c r="B1844" s="29"/>
      <c r="C1844" s="29"/>
      <c r="D1844" s="29"/>
      <c r="E1844" s="29"/>
      <c r="F1844" s="29"/>
    </row>
    <row r="1845">
      <c r="B1845" s="29"/>
      <c r="C1845" s="29"/>
      <c r="D1845" s="29"/>
      <c r="E1845" s="29"/>
      <c r="F1845" s="29"/>
    </row>
    <row r="1846">
      <c r="B1846" s="29"/>
      <c r="C1846" s="29"/>
      <c r="D1846" s="29"/>
      <c r="E1846" s="29"/>
      <c r="F1846" s="29"/>
    </row>
    <row r="1847">
      <c r="B1847" s="29"/>
      <c r="C1847" s="29"/>
      <c r="D1847" s="29"/>
      <c r="E1847" s="29"/>
      <c r="F1847" s="29"/>
    </row>
    <row r="1848">
      <c r="B1848" s="29"/>
      <c r="C1848" s="29"/>
      <c r="D1848" s="29"/>
      <c r="E1848" s="29"/>
      <c r="F1848" s="29"/>
    </row>
    <row r="1849">
      <c r="B1849" s="29"/>
      <c r="C1849" s="29"/>
      <c r="D1849" s="29"/>
      <c r="E1849" s="29"/>
      <c r="F1849" s="29"/>
    </row>
    <row r="1850">
      <c r="B1850" s="29"/>
      <c r="C1850" s="29"/>
      <c r="D1850" s="29"/>
      <c r="E1850" s="29"/>
      <c r="F1850" s="29"/>
    </row>
    <row r="1851">
      <c r="B1851" s="29"/>
      <c r="C1851" s="29"/>
      <c r="D1851" s="29"/>
      <c r="E1851" s="29"/>
      <c r="F1851" s="29"/>
    </row>
    <row r="1852">
      <c r="B1852" s="29"/>
      <c r="C1852" s="29"/>
      <c r="D1852" s="29"/>
      <c r="E1852" s="29"/>
      <c r="F1852" s="29"/>
    </row>
    <row r="1853">
      <c r="B1853" s="29"/>
      <c r="C1853" s="29"/>
      <c r="D1853" s="29"/>
      <c r="E1853" s="29"/>
      <c r="F1853" s="29"/>
    </row>
    <row r="1854">
      <c r="B1854" s="29"/>
      <c r="C1854" s="29"/>
      <c r="D1854" s="29"/>
      <c r="E1854" s="29"/>
      <c r="F1854" s="29"/>
    </row>
    <row r="1855">
      <c r="B1855" s="29"/>
      <c r="C1855" s="29"/>
      <c r="D1855" s="29"/>
      <c r="E1855" s="29"/>
      <c r="F1855" s="29"/>
    </row>
    <row r="1856">
      <c r="B1856" s="29"/>
      <c r="C1856" s="29"/>
      <c r="D1856" s="29"/>
      <c r="E1856" s="29"/>
      <c r="F1856" s="29"/>
    </row>
    <row r="1857">
      <c r="B1857" s="29"/>
      <c r="C1857" s="29"/>
      <c r="D1857" s="29"/>
      <c r="E1857" s="29"/>
      <c r="F1857" s="29"/>
    </row>
    <row r="1858">
      <c r="B1858" s="29"/>
      <c r="C1858" s="29"/>
      <c r="D1858" s="29"/>
      <c r="E1858" s="29"/>
      <c r="F1858" s="29"/>
    </row>
    <row r="1859">
      <c r="B1859" s="29"/>
      <c r="C1859" s="29"/>
      <c r="D1859" s="29"/>
      <c r="E1859" s="29"/>
      <c r="F1859" s="29"/>
    </row>
    <row r="1860">
      <c r="B1860" s="29"/>
      <c r="C1860" s="29"/>
      <c r="D1860" s="29"/>
      <c r="E1860" s="29"/>
      <c r="F1860" s="29"/>
    </row>
    <row r="1861">
      <c r="B1861" s="29"/>
      <c r="C1861" s="29"/>
      <c r="D1861" s="29"/>
      <c r="E1861" s="29"/>
      <c r="F1861" s="29"/>
    </row>
    <row r="1862">
      <c r="B1862" s="29"/>
      <c r="C1862" s="29"/>
      <c r="D1862" s="29"/>
      <c r="E1862" s="29"/>
      <c r="F1862" s="29"/>
    </row>
    <row r="1863">
      <c r="B1863" s="29"/>
      <c r="C1863" s="29"/>
      <c r="D1863" s="29"/>
      <c r="E1863" s="29"/>
      <c r="F1863" s="29"/>
    </row>
    <row r="1864">
      <c r="B1864" s="29"/>
      <c r="C1864" s="29"/>
      <c r="D1864" s="29"/>
      <c r="E1864" s="29"/>
      <c r="F1864" s="29"/>
    </row>
    <row r="1865">
      <c r="B1865" s="29"/>
      <c r="C1865" s="29"/>
      <c r="D1865" s="29"/>
      <c r="E1865" s="29"/>
      <c r="F1865" s="29"/>
    </row>
    <row r="1866">
      <c r="B1866" s="29"/>
      <c r="C1866" s="29"/>
      <c r="D1866" s="29"/>
      <c r="E1866" s="29"/>
      <c r="F1866" s="29"/>
    </row>
    <row r="1867">
      <c r="B1867" s="29"/>
      <c r="C1867" s="29"/>
      <c r="D1867" s="29"/>
      <c r="E1867" s="29"/>
      <c r="F1867" s="29"/>
    </row>
    <row r="1868">
      <c r="B1868" s="29"/>
      <c r="C1868" s="29"/>
      <c r="D1868" s="29"/>
      <c r="E1868" s="29"/>
      <c r="F1868" s="29"/>
    </row>
    <row r="1869">
      <c r="B1869" s="29"/>
      <c r="C1869" s="29"/>
      <c r="D1869" s="29"/>
      <c r="E1869" s="29"/>
      <c r="F1869" s="29"/>
    </row>
    <row r="1870">
      <c r="B1870" s="29"/>
      <c r="C1870" s="29"/>
      <c r="D1870" s="29"/>
      <c r="E1870" s="29"/>
      <c r="F1870" s="29"/>
    </row>
    <row r="1871">
      <c r="B1871" s="29"/>
      <c r="C1871" s="29"/>
      <c r="D1871" s="29"/>
      <c r="E1871" s="29"/>
      <c r="F1871" s="29"/>
    </row>
    <row r="1872">
      <c r="B1872" s="29"/>
      <c r="C1872" s="29"/>
      <c r="D1872" s="29"/>
      <c r="E1872" s="29"/>
      <c r="F1872" s="29"/>
    </row>
    <row r="1873">
      <c r="B1873" s="29"/>
      <c r="C1873" s="29"/>
      <c r="D1873" s="29"/>
      <c r="E1873" s="29"/>
      <c r="F1873" s="29"/>
    </row>
    <row r="1874">
      <c r="B1874" s="29"/>
      <c r="C1874" s="29"/>
      <c r="D1874" s="29"/>
      <c r="E1874" s="29"/>
      <c r="F1874" s="29"/>
    </row>
    <row r="1875">
      <c r="B1875" s="29"/>
      <c r="C1875" s="29"/>
      <c r="D1875" s="29"/>
      <c r="E1875" s="29"/>
      <c r="F1875" s="29"/>
    </row>
    <row r="1876">
      <c r="B1876" s="29"/>
      <c r="C1876" s="29"/>
      <c r="D1876" s="29"/>
      <c r="E1876" s="29"/>
      <c r="F1876" s="29"/>
    </row>
    <row r="1877">
      <c r="B1877" s="29"/>
      <c r="C1877" s="29"/>
      <c r="D1877" s="29"/>
      <c r="E1877" s="29"/>
      <c r="F1877" s="29"/>
    </row>
    <row r="1878">
      <c r="B1878" s="29"/>
      <c r="C1878" s="29"/>
      <c r="D1878" s="29"/>
      <c r="E1878" s="29"/>
      <c r="F1878" s="29"/>
    </row>
    <row r="1879">
      <c r="B1879" s="29"/>
      <c r="C1879" s="29"/>
      <c r="D1879" s="29"/>
      <c r="E1879" s="29"/>
      <c r="F1879" s="29"/>
    </row>
    <row r="1880">
      <c r="B1880" s="29"/>
      <c r="C1880" s="29"/>
      <c r="D1880" s="29"/>
      <c r="E1880" s="29"/>
      <c r="F1880" s="29"/>
    </row>
    <row r="1881">
      <c r="B1881" s="29"/>
      <c r="C1881" s="29"/>
      <c r="D1881" s="29"/>
      <c r="E1881" s="29"/>
      <c r="F1881" s="29"/>
    </row>
    <row r="1882">
      <c r="B1882" s="29"/>
      <c r="C1882" s="29"/>
      <c r="D1882" s="29"/>
      <c r="E1882" s="29"/>
      <c r="F1882" s="29"/>
    </row>
    <row r="1883">
      <c r="B1883" s="29"/>
      <c r="C1883" s="29"/>
      <c r="D1883" s="29"/>
      <c r="E1883" s="29"/>
      <c r="F1883" s="29"/>
    </row>
    <row r="1884">
      <c r="B1884" s="29"/>
      <c r="C1884" s="29"/>
      <c r="D1884" s="29"/>
      <c r="E1884" s="29"/>
      <c r="F1884" s="29"/>
    </row>
    <row r="1885">
      <c r="B1885" s="29"/>
      <c r="C1885" s="29"/>
      <c r="D1885" s="29"/>
      <c r="E1885" s="29"/>
      <c r="F1885" s="29"/>
    </row>
    <row r="1886">
      <c r="B1886" s="29"/>
      <c r="C1886" s="29"/>
      <c r="D1886" s="29"/>
      <c r="E1886" s="29"/>
      <c r="F1886" s="29"/>
    </row>
    <row r="1887">
      <c r="B1887" s="29"/>
      <c r="C1887" s="29"/>
      <c r="D1887" s="29"/>
      <c r="E1887" s="29"/>
      <c r="F1887" s="29"/>
    </row>
    <row r="1888">
      <c r="B1888" s="29"/>
      <c r="C1888" s="29"/>
      <c r="D1888" s="29"/>
      <c r="E1888" s="29"/>
      <c r="F1888" s="29"/>
    </row>
    <row r="1889">
      <c r="B1889" s="29"/>
      <c r="C1889" s="29"/>
      <c r="D1889" s="29"/>
      <c r="E1889" s="29"/>
      <c r="F1889" s="29"/>
    </row>
    <row r="1890">
      <c r="B1890" s="29"/>
      <c r="C1890" s="29"/>
      <c r="D1890" s="29"/>
      <c r="E1890" s="29"/>
      <c r="F1890" s="29"/>
    </row>
    <row r="1891">
      <c r="B1891" s="29"/>
      <c r="C1891" s="29"/>
      <c r="D1891" s="29"/>
      <c r="E1891" s="29"/>
      <c r="F1891" s="29"/>
    </row>
    <row r="1892">
      <c r="B1892" s="29"/>
      <c r="C1892" s="29"/>
      <c r="D1892" s="29"/>
      <c r="E1892" s="29"/>
      <c r="F1892" s="29"/>
    </row>
    <row r="1893">
      <c r="B1893" s="29"/>
      <c r="C1893" s="29"/>
      <c r="D1893" s="29"/>
      <c r="E1893" s="29"/>
      <c r="F1893" s="29"/>
    </row>
    <row r="1894">
      <c r="B1894" s="29"/>
      <c r="C1894" s="29"/>
      <c r="D1894" s="29"/>
      <c r="E1894" s="29"/>
      <c r="F1894" s="29"/>
    </row>
    <row r="1895">
      <c r="B1895" s="29"/>
      <c r="C1895" s="29"/>
      <c r="D1895" s="29"/>
      <c r="E1895" s="29"/>
      <c r="F1895" s="29"/>
    </row>
    <row r="1896">
      <c r="B1896" s="29"/>
      <c r="C1896" s="29"/>
      <c r="D1896" s="29"/>
      <c r="E1896" s="29"/>
      <c r="F1896" s="29"/>
    </row>
    <row r="1897">
      <c r="B1897" s="29"/>
      <c r="C1897" s="29"/>
      <c r="D1897" s="29"/>
      <c r="E1897" s="29"/>
      <c r="F1897" s="29"/>
    </row>
    <row r="1898">
      <c r="B1898" s="29"/>
      <c r="C1898" s="29"/>
      <c r="D1898" s="29"/>
      <c r="E1898" s="29"/>
      <c r="F1898" s="29"/>
    </row>
    <row r="1899">
      <c r="B1899" s="29"/>
      <c r="C1899" s="29"/>
      <c r="D1899" s="29"/>
      <c r="E1899" s="29"/>
      <c r="F1899" s="29"/>
    </row>
    <row r="1900">
      <c r="B1900" s="29"/>
      <c r="C1900" s="29"/>
      <c r="D1900" s="29"/>
      <c r="E1900" s="29"/>
      <c r="F1900" s="29"/>
    </row>
    <row r="1901">
      <c r="B1901" s="29"/>
      <c r="C1901" s="29"/>
      <c r="D1901" s="29"/>
      <c r="E1901" s="29"/>
      <c r="F1901" s="29"/>
    </row>
    <row r="1902">
      <c r="B1902" s="29"/>
      <c r="C1902" s="29"/>
      <c r="D1902" s="29"/>
      <c r="E1902" s="29"/>
      <c r="F1902" s="29"/>
    </row>
    <row r="1903">
      <c r="B1903" s="29"/>
      <c r="C1903" s="29"/>
      <c r="D1903" s="29"/>
      <c r="E1903" s="29"/>
      <c r="F1903" s="29"/>
    </row>
    <row r="1904">
      <c r="B1904" s="29"/>
      <c r="C1904" s="29"/>
      <c r="D1904" s="29"/>
      <c r="E1904" s="29"/>
      <c r="F1904" s="29"/>
    </row>
    <row r="1905">
      <c r="B1905" s="29"/>
      <c r="C1905" s="29"/>
      <c r="D1905" s="29"/>
      <c r="E1905" s="29"/>
      <c r="F1905" s="29"/>
    </row>
    <row r="1906">
      <c r="B1906" s="29"/>
      <c r="C1906" s="29"/>
      <c r="D1906" s="29"/>
      <c r="E1906" s="29"/>
      <c r="F1906" s="29"/>
    </row>
    <row r="1907">
      <c r="B1907" s="29"/>
      <c r="C1907" s="29"/>
      <c r="D1907" s="29"/>
      <c r="E1907" s="29"/>
      <c r="F1907" s="29"/>
    </row>
    <row r="1908">
      <c r="B1908" s="29"/>
      <c r="C1908" s="29"/>
      <c r="D1908" s="29"/>
      <c r="E1908" s="29"/>
      <c r="F1908" s="29"/>
    </row>
    <row r="1909">
      <c r="B1909" s="29"/>
      <c r="C1909" s="29"/>
      <c r="D1909" s="29"/>
      <c r="E1909" s="29"/>
      <c r="F1909" s="29"/>
    </row>
    <row r="1910">
      <c r="B1910" s="29"/>
      <c r="C1910" s="29"/>
      <c r="D1910" s="29"/>
      <c r="E1910" s="29"/>
      <c r="F1910" s="29"/>
    </row>
    <row r="1911">
      <c r="B1911" s="29"/>
      <c r="C1911" s="29"/>
      <c r="D1911" s="29"/>
      <c r="E1911" s="29"/>
      <c r="F1911" s="29"/>
    </row>
    <row r="1912">
      <c r="B1912" s="29"/>
      <c r="C1912" s="29"/>
      <c r="D1912" s="29"/>
      <c r="E1912" s="29"/>
      <c r="F1912" s="29"/>
    </row>
    <row r="1913">
      <c r="B1913" s="29"/>
      <c r="C1913" s="29"/>
      <c r="D1913" s="29"/>
      <c r="E1913" s="29"/>
      <c r="F1913" s="29"/>
    </row>
    <row r="1914">
      <c r="B1914" s="29"/>
      <c r="C1914" s="29"/>
      <c r="D1914" s="29"/>
      <c r="E1914" s="29"/>
      <c r="F1914" s="29"/>
    </row>
    <row r="1915">
      <c r="B1915" s="29"/>
      <c r="C1915" s="29"/>
      <c r="D1915" s="29"/>
      <c r="E1915" s="29"/>
      <c r="F1915" s="29"/>
    </row>
    <row r="1916">
      <c r="B1916" s="29"/>
      <c r="C1916" s="29"/>
      <c r="D1916" s="29"/>
      <c r="E1916" s="29"/>
      <c r="F1916" s="29"/>
    </row>
    <row r="1917">
      <c r="B1917" s="29"/>
      <c r="C1917" s="29"/>
      <c r="D1917" s="29"/>
      <c r="E1917" s="29"/>
      <c r="F1917" s="29"/>
    </row>
    <row r="1918">
      <c r="B1918" s="29"/>
      <c r="C1918" s="29"/>
      <c r="D1918" s="29"/>
      <c r="E1918" s="29"/>
      <c r="F1918" s="29"/>
    </row>
    <row r="1919">
      <c r="B1919" s="29"/>
      <c r="C1919" s="29"/>
      <c r="D1919" s="29"/>
      <c r="E1919" s="29"/>
      <c r="F1919" s="29"/>
    </row>
    <row r="1920">
      <c r="B1920" s="29"/>
      <c r="C1920" s="29"/>
      <c r="D1920" s="29"/>
      <c r="E1920" s="29"/>
      <c r="F1920" s="29"/>
    </row>
    <row r="1921">
      <c r="B1921" s="29"/>
      <c r="C1921" s="29"/>
      <c r="D1921" s="29"/>
      <c r="E1921" s="29"/>
      <c r="F1921" s="29"/>
    </row>
    <row r="1922">
      <c r="B1922" s="29"/>
      <c r="C1922" s="29"/>
      <c r="D1922" s="29"/>
      <c r="E1922" s="29"/>
      <c r="F1922" s="29"/>
    </row>
    <row r="1923">
      <c r="B1923" s="29"/>
      <c r="C1923" s="29"/>
      <c r="D1923" s="29"/>
      <c r="E1923" s="29"/>
      <c r="F1923" s="29"/>
    </row>
    <row r="1924">
      <c r="B1924" s="29"/>
      <c r="C1924" s="29"/>
      <c r="D1924" s="29"/>
      <c r="E1924" s="29"/>
      <c r="F1924" s="29"/>
    </row>
    <row r="1925">
      <c r="B1925" s="29"/>
      <c r="C1925" s="29"/>
      <c r="D1925" s="29"/>
      <c r="E1925" s="29"/>
      <c r="F1925" s="29"/>
    </row>
    <row r="1926">
      <c r="B1926" s="29"/>
      <c r="C1926" s="29"/>
      <c r="D1926" s="29"/>
      <c r="E1926" s="29"/>
      <c r="F1926" s="29"/>
    </row>
    <row r="1927">
      <c r="B1927" s="29"/>
      <c r="C1927" s="29"/>
      <c r="D1927" s="29"/>
      <c r="E1927" s="29"/>
      <c r="F1927" s="29"/>
    </row>
    <row r="1928">
      <c r="B1928" s="29"/>
      <c r="C1928" s="29"/>
      <c r="D1928" s="29"/>
      <c r="E1928" s="29"/>
      <c r="F1928" s="29"/>
    </row>
    <row r="1929">
      <c r="B1929" s="29"/>
      <c r="C1929" s="29"/>
      <c r="D1929" s="29"/>
      <c r="E1929" s="29"/>
      <c r="F1929" s="29"/>
    </row>
    <row r="1930">
      <c r="B1930" s="29"/>
      <c r="C1930" s="29"/>
      <c r="D1930" s="29"/>
      <c r="E1930" s="29"/>
      <c r="F1930" s="29"/>
    </row>
    <row r="1931">
      <c r="B1931" s="29"/>
      <c r="C1931" s="29"/>
      <c r="D1931" s="29"/>
      <c r="E1931" s="29"/>
      <c r="F1931" s="29"/>
    </row>
    <row r="1932">
      <c r="B1932" s="29"/>
      <c r="C1932" s="29"/>
      <c r="D1932" s="29"/>
      <c r="E1932" s="29"/>
      <c r="F1932" s="29"/>
    </row>
    <row r="1933">
      <c r="B1933" s="29"/>
      <c r="C1933" s="29"/>
      <c r="D1933" s="29"/>
      <c r="E1933" s="29"/>
      <c r="F1933" s="29"/>
    </row>
    <row r="1934">
      <c r="B1934" s="29"/>
      <c r="C1934" s="29"/>
      <c r="D1934" s="29"/>
      <c r="E1934" s="29"/>
      <c r="F1934" s="29"/>
    </row>
    <row r="1935">
      <c r="B1935" s="29"/>
      <c r="C1935" s="29"/>
      <c r="D1935" s="29"/>
      <c r="E1935" s="29"/>
      <c r="F1935" s="29"/>
    </row>
    <row r="1936">
      <c r="B1936" s="29"/>
      <c r="C1936" s="29"/>
      <c r="D1936" s="29"/>
      <c r="E1936" s="29"/>
      <c r="F1936" s="29"/>
    </row>
    <row r="1937">
      <c r="B1937" s="29"/>
      <c r="C1937" s="29"/>
      <c r="D1937" s="29"/>
      <c r="E1937" s="29"/>
      <c r="F1937" s="29"/>
    </row>
    <row r="1938">
      <c r="B1938" s="29"/>
      <c r="C1938" s="29"/>
      <c r="D1938" s="29"/>
      <c r="E1938" s="29"/>
      <c r="F1938" s="29"/>
    </row>
    <row r="1939">
      <c r="B1939" s="29"/>
      <c r="C1939" s="29"/>
      <c r="D1939" s="29"/>
      <c r="E1939" s="29"/>
      <c r="F1939" s="29"/>
    </row>
    <row r="1940">
      <c r="B1940" s="29"/>
      <c r="C1940" s="29"/>
      <c r="D1940" s="29"/>
      <c r="E1940" s="29"/>
      <c r="F1940" s="29"/>
    </row>
    <row r="1941">
      <c r="B1941" s="29"/>
      <c r="C1941" s="29"/>
      <c r="D1941" s="29"/>
      <c r="E1941" s="29"/>
      <c r="F1941" s="29"/>
    </row>
    <row r="1942">
      <c r="B1942" s="29"/>
      <c r="C1942" s="29"/>
      <c r="D1942" s="29"/>
      <c r="E1942" s="29"/>
      <c r="F1942" s="29"/>
    </row>
    <row r="1943">
      <c r="B1943" s="29"/>
      <c r="C1943" s="29"/>
      <c r="D1943" s="29"/>
      <c r="E1943" s="29"/>
      <c r="F1943" s="29"/>
    </row>
    <row r="1944">
      <c r="B1944" s="29"/>
      <c r="C1944" s="29"/>
      <c r="D1944" s="29"/>
      <c r="E1944" s="29"/>
      <c r="F1944" s="29"/>
    </row>
    <row r="1945">
      <c r="B1945" s="29"/>
      <c r="C1945" s="29"/>
      <c r="D1945" s="29"/>
      <c r="E1945" s="29"/>
      <c r="F1945" s="29"/>
    </row>
    <row r="1946">
      <c r="B1946" s="29"/>
      <c r="C1946" s="29"/>
      <c r="D1946" s="29"/>
      <c r="E1946" s="29"/>
      <c r="F1946" s="29"/>
    </row>
    <row r="1947">
      <c r="B1947" s="29"/>
      <c r="C1947" s="29"/>
      <c r="D1947" s="29"/>
      <c r="E1947" s="29"/>
      <c r="F1947" s="29"/>
    </row>
    <row r="1948">
      <c r="B1948" s="29"/>
      <c r="C1948" s="29"/>
      <c r="D1948" s="29"/>
      <c r="E1948" s="29"/>
      <c r="F1948" s="29"/>
    </row>
    <row r="1949">
      <c r="B1949" s="29"/>
      <c r="C1949" s="29"/>
      <c r="D1949" s="29"/>
      <c r="E1949" s="29"/>
      <c r="F1949" s="29"/>
    </row>
    <row r="1950">
      <c r="B1950" s="29"/>
      <c r="C1950" s="29"/>
      <c r="D1950" s="29"/>
      <c r="E1950" s="29"/>
      <c r="F1950" s="29"/>
    </row>
    <row r="1951">
      <c r="B1951" s="29"/>
      <c r="C1951" s="29"/>
      <c r="D1951" s="29"/>
      <c r="E1951" s="29"/>
      <c r="F1951" s="29"/>
    </row>
    <row r="1952">
      <c r="B1952" s="29"/>
      <c r="C1952" s="29"/>
      <c r="D1952" s="29"/>
      <c r="E1952" s="29"/>
      <c r="F1952" s="29"/>
    </row>
    <row r="1953">
      <c r="B1953" s="29"/>
      <c r="C1953" s="29"/>
      <c r="D1953" s="29"/>
      <c r="E1953" s="29"/>
      <c r="F1953" s="29"/>
    </row>
    <row r="1954">
      <c r="B1954" s="29"/>
      <c r="C1954" s="29"/>
      <c r="D1954" s="29"/>
      <c r="E1954" s="29"/>
      <c r="F1954" s="29"/>
    </row>
    <row r="1955">
      <c r="B1955" s="29"/>
      <c r="C1955" s="29"/>
      <c r="D1955" s="29"/>
      <c r="E1955" s="29"/>
      <c r="F1955" s="29"/>
    </row>
    <row r="1956">
      <c r="B1956" s="29"/>
      <c r="C1956" s="29"/>
      <c r="D1956" s="29"/>
      <c r="E1956" s="29"/>
      <c r="F1956" s="29"/>
    </row>
    <row r="1957">
      <c r="B1957" s="29"/>
      <c r="C1957" s="29"/>
      <c r="D1957" s="29"/>
      <c r="E1957" s="29"/>
      <c r="F1957" s="29"/>
    </row>
    <row r="1958">
      <c r="B1958" s="29"/>
      <c r="C1958" s="29"/>
      <c r="D1958" s="29"/>
      <c r="E1958" s="29"/>
      <c r="F1958" s="29"/>
    </row>
    <row r="1959">
      <c r="B1959" s="29"/>
      <c r="C1959" s="29"/>
      <c r="D1959" s="29"/>
      <c r="E1959" s="29"/>
      <c r="F1959" s="29"/>
    </row>
    <row r="1960">
      <c r="B1960" s="29"/>
      <c r="C1960" s="29"/>
      <c r="D1960" s="29"/>
      <c r="E1960" s="29"/>
      <c r="F1960" s="29"/>
    </row>
    <row r="1961">
      <c r="B1961" s="29"/>
      <c r="C1961" s="29"/>
      <c r="D1961" s="29"/>
      <c r="E1961" s="29"/>
      <c r="F1961" s="29"/>
    </row>
    <row r="1962">
      <c r="B1962" s="29"/>
      <c r="C1962" s="29"/>
      <c r="D1962" s="29"/>
      <c r="E1962" s="29"/>
      <c r="F1962" s="29"/>
    </row>
    <row r="1963">
      <c r="B1963" s="29"/>
      <c r="C1963" s="29"/>
      <c r="D1963" s="29"/>
      <c r="E1963" s="29"/>
      <c r="F1963" s="29"/>
    </row>
    <row r="1964">
      <c r="B1964" s="29"/>
      <c r="C1964" s="29"/>
      <c r="D1964" s="29"/>
      <c r="E1964" s="29"/>
      <c r="F1964" s="29"/>
    </row>
    <row r="1965">
      <c r="B1965" s="29"/>
      <c r="C1965" s="29"/>
      <c r="D1965" s="29"/>
      <c r="E1965" s="29"/>
      <c r="F1965" s="29"/>
    </row>
    <row r="1966">
      <c r="B1966" s="29"/>
      <c r="C1966" s="29"/>
      <c r="D1966" s="29"/>
      <c r="E1966" s="29"/>
      <c r="F1966" s="29"/>
    </row>
    <row r="1967">
      <c r="B1967" s="29"/>
      <c r="C1967" s="29"/>
      <c r="D1967" s="29"/>
      <c r="E1967" s="29"/>
      <c r="F1967" s="29"/>
    </row>
    <row r="1968">
      <c r="B1968" s="29"/>
      <c r="C1968" s="29"/>
      <c r="D1968" s="29"/>
      <c r="E1968" s="29"/>
      <c r="F1968" s="29"/>
    </row>
    <row r="1969">
      <c r="B1969" s="29"/>
      <c r="C1969" s="29"/>
      <c r="D1969" s="29"/>
      <c r="E1969" s="29"/>
      <c r="F1969" s="29"/>
    </row>
    <row r="1970">
      <c r="B1970" s="29"/>
      <c r="C1970" s="29"/>
      <c r="D1970" s="29"/>
      <c r="E1970" s="29"/>
      <c r="F1970" s="29"/>
    </row>
    <row r="1971">
      <c r="B1971" s="29"/>
      <c r="C1971" s="29"/>
      <c r="D1971" s="29"/>
      <c r="E1971" s="29"/>
      <c r="F1971" s="29"/>
    </row>
    <row r="1972">
      <c r="B1972" s="29"/>
      <c r="C1972" s="29"/>
      <c r="D1972" s="29"/>
      <c r="E1972" s="29"/>
      <c r="F1972" s="29"/>
    </row>
    <row r="1973">
      <c r="B1973" s="29"/>
      <c r="C1973" s="29"/>
      <c r="D1973" s="29"/>
      <c r="E1973" s="29"/>
      <c r="F1973" s="29"/>
    </row>
    <row r="1974">
      <c r="B1974" s="29"/>
      <c r="C1974" s="29"/>
      <c r="D1974" s="29"/>
      <c r="E1974" s="29"/>
      <c r="F1974" s="29"/>
    </row>
    <row r="1975">
      <c r="B1975" s="29"/>
      <c r="C1975" s="29"/>
      <c r="D1975" s="29"/>
      <c r="E1975" s="29"/>
      <c r="F1975" s="29"/>
    </row>
    <row r="1976">
      <c r="B1976" s="29"/>
      <c r="C1976" s="29"/>
      <c r="D1976" s="29"/>
      <c r="E1976" s="29"/>
      <c r="F1976" s="29"/>
    </row>
    <row r="1977">
      <c r="B1977" s="29"/>
      <c r="C1977" s="29"/>
      <c r="D1977" s="29"/>
      <c r="E1977" s="29"/>
      <c r="F1977" s="29"/>
    </row>
    <row r="1978">
      <c r="B1978" s="29"/>
      <c r="C1978" s="29"/>
      <c r="D1978" s="29"/>
      <c r="E1978" s="29"/>
      <c r="F1978" s="29"/>
    </row>
    <row r="1979">
      <c r="B1979" s="29"/>
      <c r="C1979" s="29"/>
      <c r="D1979" s="29"/>
      <c r="E1979" s="29"/>
      <c r="F1979" s="29"/>
    </row>
    <row r="1980">
      <c r="B1980" s="29"/>
      <c r="C1980" s="29"/>
      <c r="D1980" s="29"/>
      <c r="E1980" s="29"/>
      <c r="F1980" s="29"/>
    </row>
    <row r="1981">
      <c r="B1981" s="29"/>
      <c r="C1981" s="29"/>
      <c r="D1981" s="29"/>
      <c r="E1981" s="29"/>
      <c r="F1981" s="29"/>
    </row>
    <row r="1982">
      <c r="B1982" s="29"/>
      <c r="C1982" s="29"/>
      <c r="D1982" s="29"/>
      <c r="E1982" s="29"/>
      <c r="F1982" s="29"/>
    </row>
    <row r="1983">
      <c r="B1983" s="29"/>
      <c r="C1983" s="29"/>
      <c r="D1983" s="29"/>
      <c r="E1983" s="29"/>
      <c r="F1983" s="29"/>
    </row>
    <row r="1984">
      <c r="B1984" s="29"/>
      <c r="C1984" s="29"/>
      <c r="D1984" s="29"/>
      <c r="E1984" s="29"/>
      <c r="F1984" s="29"/>
    </row>
    <row r="1985">
      <c r="B1985" s="29"/>
      <c r="C1985" s="29"/>
      <c r="D1985" s="29"/>
      <c r="E1985" s="29"/>
      <c r="F1985" s="29"/>
    </row>
    <row r="1986">
      <c r="B1986" s="29"/>
      <c r="C1986" s="29"/>
      <c r="D1986" s="29"/>
      <c r="E1986" s="29"/>
      <c r="F1986" s="29"/>
    </row>
    <row r="1987">
      <c r="B1987" s="29"/>
      <c r="C1987" s="29"/>
      <c r="D1987" s="29"/>
      <c r="E1987" s="29"/>
      <c r="F1987" s="29"/>
    </row>
    <row r="1988">
      <c r="B1988" s="29"/>
      <c r="C1988" s="29"/>
      <c r="D1988" s="29"/>
      <c r="E1988" s="29"/>
      <c r="F1988" s="29"/>
    </row>
    <row r="1989">
      <c r="B1989" s="29"/>
      <c r="C1989" s="29"/>
      <c r="D1989" s="29"/>
      <c r="E1989" s="29"/>
      <c r="F1989" s="29"/>
    </row>
    <row r="1990">
      <c r="B1990" s="29"/>
      <c r="C1990" s="29"/>
      <c r="D1990" s="29"/>
      <c r="E1990" s="29"/>
      <c r="F1990" s="29"/>
    </row>
    <row r="1991">
      <c r="B1991" s="29"/>
      <c r="C1991" s="29"/>
      <c r="D1991" s="29"/>
      <c r="E1991" s="29"/>
      <c r="F1991" s="29"/>
    </row>
    <row r="1992">
      <c r="B1992" s="29"/>
      <c r="C1992" s="29"/>
      <c r="D1992" s="29"/>
      <c r="E1992" s="29"/>
      <c r="F1992" s="29"/>
    </row>
    <row r="1993">
      <c r="B1993" s="29"/>
      <c r="C1993" s="29"/>
      <c r="D1993" s="29"/>
      <c r="E1993" s="29"/>
      <c r="F1993" s="29"/>
    </row>
    <row r="1994">
      <c r="B1994" s="29"/>
      <c r="C1994" s="29"/>
      <c r="D1994" s="29"/>
      <c r="E1994" s="29"/>
      <c r="F1994" s="29"/>
    </row>
    <row r="1995">
      <c r="B1995" s="29"/>
      <c r="C1995" s="29"/>
      <c r="D1995" s="29"/>
      <c r="E1995" s="29"/>
      <c r="F1995" s="29"/>
    </row>
    <row r="1996">
      <c r="B1996" s="29"/>
      <c r="C1996" s="29"/>
      <c r="D1996" s="29"/>
      <c r="E1996" s="29"/>
      <c r="F1996" s="29"/>
    </row>
    <row r="1997">
      <c r="B1997" s="29"/>
      <c r="C1997" s="29"/>
      <c r="D1997" s="29"/>
      <c r="E1997" s="29"/>
      <c r="F1997" s="29"/>
    </row>
    <row r="1998">
      <c r="B1998" s="29"/>
      <c r="C1998" s="29"/>
      <c r="D1998" s="29"/>
      <c r="E1998" s="29"/>
      <c r="F1998" s="29"/>
    </row>
    <row r="1999">
      <c r="B1999" s="29"/>
      <c r="C1999" s="29"/>
      <c r="D1999" s="29"/>
      <c r="E1999" s="29"/>
      <c r="F1999" s="29"/>
    </row>
    <row r="2000">
      <c r="B2000" s="29"/>
      <c r="C2000" s="29"/>
      <c r="D2000" s="29"/>
      <c r="E2000" s="29"/>
      <c r="F2000" s="29"/>
    </row>
    <row r="2001">
      <c r="B2001" s="29"/>
      <c r="C2001" s="29"/>
      <c r="D2001" s="29"/>
      <c r="E2001" s="29"/>
      <c r="F2001" s="29"/>
    </row>
    <row r="2002">
      <c r="B2002" s="29"/>
      <c r="C2002" s="29"/>
      <c r="D2002" s="29"/>
      <c r="E2002" s="29"/>
      <c r="F2002" s="29"/>
    </row>
    <row r="2003">
      <c r="B2003" s="29"/>
      <c r="C2003" s="29"/>
      <c r="D2003" s="29"/>
      <c r="E2003" s="29"/>
      <c r="F2003" s="29"/>
    </row>
    <row r="2004">
      <c r="B2004" s="29"/>
      <c r="C2004" s="29"/>
      <c r="D2004" s="29"/>
      <c r="E2004" s="29"/>
      <c r="F2004" s="29"/>
    </row>
    <row r="2005">
      <c r="B2005" s="29"/>
      <c r="C2005" s="29"/>
      <c r="D2005" s="29"/>
      <c r="E2005" s="29"/>
      <c r="F2005" s="29"/>
    </row>
    <row r="2006">
      <c r="B2006" s="29"/>
      <c r="C2006" s="29"/>
      <c r="D2006" s="29"/>
      <c r="E2006" s="29"/>
      <c r="F2006" s="29"/>
    </row>
    <row r="2007">
      <c r="B2007" s="29"/>
      <c r="C2007" s="29"/>
      <c r="D2007" s="29"/>
      <c r="E2007" s="29"/>
      <c r="F2007" s="29"/>
    </row>
    <row r="2008">
      <c r="B2008" s="29"/>
      <c r="C2008" s="29"/>
      <c r="D2008" s="29"/>
      <c r="E2008" s="29"/>
      <c r="F2008" s="29"/>
    </row>
    <row r="2009">
      <c r="B2009" s="29"/>
      <c r="C2009" s="29"/>
      <c r="D2009" s="29"/>
      <c r="E2009" s="29"/>
      <c r="F2009" s="29"/>
    </row>
    <row r="2010">
      <c r="B2010" s="29"/>
      <c r="C2010" s="29"/>
      <c r="D2010" s="29"/>
      <c r="E2010" s="29"/>
      <c r="F2010" s="29"/>
    </row>
    <row r="2011">
      <c r="B2011" s="29"/>
      <c r="C2011" s="29"/>
      <c r="D2011" s="29"/>
      <c r="E2011" s="29"/>
      <c r="F2011" s="29"/>
    </row>
    <row r="2012">
      <c r="B2012" s="29"/>
      <c r="C2012" s="29"/>
      <c r="D2012" s="29"/>
      <c r="E2012" s="29"/>
      <c r="F2012" s="29"/>
    </row>
    <row r="2013">
      <c r="B2013" s="29"/>
      <c r="C2013" s="29"/>
      <c r="D2013" s="29"/>
      <c r="E2013" s="29"/>
      <c r="F2013" s="29"/>
    </row>
    <row r="2014">
      <c r="B2014" s="29"/>
      <c r="C2014" s="29"/>
      <c r="D2014" s="29"/>
      <c r="E2014" s="29"/>
      <c r="F2014" s="29"/>
    </row>
    <row r="2015">
      <c r="B2015" s="29"/>
      <c r="C2015" s="29"/>
      <c r="D2015" s="29"/>
      <c r="E2015" s="29"/>
      <c r="F2015" s="29"/>
    </row>
    <row r="2016">
      <c r="B2016" s="29"/>
      <c r="C2016" s="29"/>
      <c r="D2016" s="29"/>
      <c r="E2016" s="29"/>
      <c r="F2016" s="29"/>
    </row>
    <row r="2017">
      <c r="B2017" s="29"/>
      <c r="C2017" s="29"/>
      <c r="D2017" s="29"/>
      <c r="E2017" s="29"/>
      <c r="F2017" s="29"/>
    </row>
    <row r="2018">
      <c r="B2018" s="29"/>
      <c r="C2018" s="29"/>
      <c r="D2018" s="29"/>
      <c r="E2018" s="29"/>
      <c r="F2018" s="29"/>
    </row>
    <row r="2019">
      <c r="B2019" s="29"/>
      <c r="C2019" s="29"/>
      <c r="D2019" s="29"/>
      <c r="E2019" s="29"/>
      <c r="F2019" s="29"/>
    </row>
    <row r="2020">
      <c r="B2020" s="29"/>
      <c r="C2020" s="29"/>
      <c r="D2020" s="29"/>
      <c r="E2020" s="29"/>
      <c r="F2020" s="29"/>
    </row>
    <row r="2021">
      <c r="B2021" s="29"/>
      <c r="C2021" s="29"/>
      <c r="D2021" s="29"/>
      <c r="E2021" s="29"/>
      <c r="F2021" s="29"/>
    </row>
    <row r="2022">
      <c r="B2022" s="29"/>
      <c r="C2022" s="29"/>
      <c r="D2022" s="29"/>
      <c r="E2022" s="29"/>
      <c r="F2022" s="29"/>
    </row>
    <row r="2023">
      <c r="B2023" s="29"/>
      <c r="C2023" s="29"/>
      <c r="D2023" s="29"/>
      <c r="E2023" s="29"/>
      <c r="F2023" s="29"/>
    </row>
    <row r="2024">
      <c r="B2024" s="29"/>
      <c r="C2024" s="29"/>
      <c r="D2024" s="29"/>
      <c r="E2024" s="29"/>
      <c r="F2024" s="29"/>
    </row>
    <row r="2025">
      <c r="B2025" s="29"/>
      <c r="C2025" s="29"/>
      <c r="D2025" s="29"/>
      <c r="E2025" s="29"/>
      <c r="F2025" s="29"/>
    </row>
    <row r="2026">
      <c r="B2026" s="29"/>
      <c r="C2026" s="29"/>
      <c r="D2026" s="29"/>
      <c r="E2026" s="29"/>
      <c r="F2026" s="29"/>
    </row>
    <row r="2027">
      <c r="B2027" s="29"/>
      <c r="C2027" s="29"/>
      <c r="D2027" s="29"/>
      <c r="E2027" s="29"/>
      <c r="F2027" s="29"/>
    </row>
    <row r="2028">
      <c r="B2028" s="29"/>
      <c r="C2028" s="29"/>
      <c r="D2028" s="29"/>
      <c r="E2028" s="29"/>
      <c r="F2028" s="29"/>
    </row>
    <row r="2029">
      <c r="B2029" s="29"/>
      <c r="C2029" s="29"/>
      <c r="D2029" s="29"/>
      <c r="E2029" s="29"/>
      <c r="F2029" s="29"/>
    </row>
    <row r="2030">
      <c r="B2030" s="29"/>
      <c r="C2030" s="29"/>
      <c r="D2030" s="29"/>
      <c r="E2030" s="29"/>
      <c r="F2030" s="29"/>
    </row>
    <row r="2031">
      <c r="B2031" s="29"/>
      <c r="C2031" s="29"/>
      <c r="D2031" s="29"/>
      <c r="E2031" s="29"/>
      <c r="F2031" s="29"/>
    </row>
    <row r="2032">
      <c r="B2032" s="29"/>
      <c r="C2032" s="29"/>
      <c r="D2032" s="29"/>
      <c r="E2032" s="29"/>
      <c r="F2032" s="29"/>
    </row>
    <row r="2033">
      <c r="B2033" s="29"/>
      <c r="C2033" s="29"/>
      <c r="D2033" s="29"/>
      <c r="E2033" s="29"/>
      <c r="F2033" s="29"/>
    </row>
    <row r="2034">
      <c r="B2034" s="29"/>
      <c r="C2034" s="29"/>
      <c r="D2034" s="29"/>
      <c r="E2034" s="29"/>
      <c r="F2034" s="29"/>
    </row>
    <row r="2035">
      <c r="B2035" s="29"/>
      <c r="C2035" s="29"/>
      <c r="D2035" s="29"/>
      <c r="E2035" s="29"/>
      <c r="F2035" s="29"/>
    </row>
    <row r="2036">
      <c r="B2036" s="29"/>
      <c r="C2036" s="29"/>
      <c r="D2036" s="29"/>
      <c r="E2036" s="29"/>
      <c r="F2036" s="29"/>
    </row>
    <row r="2037">
      <c r="B2037" s="29"/>
      <c r="C2037" s="29"/>
      <c r="D2037" s="29"/>
      <c r="E2037" s="29"/>
      <c r="F2037" s="29"/>
    </row>
    <row r="2038">
      <c r="B2038" s="29"/>
      <c r="C2038" s="29"/>
      <c r="D2038" s="29"/>
      <c r="E2038" s="29"/>
      <c r="F2038" s="29"/>
    </row>
    <row r="2039">
      <c r="B2039" s="29"/>
      <c r="C2039" s="29"/>
      <c r="D2039" s="29"/>
      <c r="E2039" s="29"/>
      <c r="F2039" s="29"/>
    </row>
    <row r="2040">
      <c r="B2040" s="29"/>
      <c r="C2040" s="29"/>
      <c r="D2040" s="29"/>
      <c r="E2040" s="29"/>
      <c r="F2040" s="29"/>
    </row>
    <row r="2041">
      <c r="B2041" s="29"/>
      <c r="C2041" s="29"/>
      <c r="D2041" s="29"/>
      <c r="E2041" s="29"/>
      <c r="F2041" s="29"/>
    </row>
    <row r="2042">
      <c r="B2042" s="29"/>
      <c r="C2042" s="29"/>
      <c r="D2042" s="29"/>
      <c r="E2042" s="29"/>
      <c r="F2042" s="29"/>
    </row>
    <row r="2043">
      <c r="B2043" s="29"/>
      <c r="C2043" s="29"/>
      <c r="D2043" s="29"/>
      <c r="E2043" s="29"/>
      <c r="F2043" s="29"/>
    </row>
    <row r="2044">
      <c r="B2044" s="29"/>
      <c r="C2044" s="29"/>
      <c r="D2044" s="29"/>
      <c r="E2044" s="29"/>
      <c r="F2044" s="29"/>
    </row>
    <row r="2045">
      <c r="B2045" s="29"/>
      <c r="C2045" s="29"/>
      <c r="D2045" s="29"/>
      <c r="E2045" s="29"/>
      <c r="F2045" s="29"/>
    </row>
    <row r="2046">
      <c r="B2046" s="29"/>
      <c r="C2046" s="29"/>
      <c r="D2046" s="29"/>
      <c r="E2046" s="29"/>
      <c r="F2046" s="29"/>
    </row>
    <row r="2047">
      <c r="B2047" s="29"/>
      <c r="C2047" s="29"/>
      <c r="D2047" s="29"/>
      <c r="E2047" s="29"/>
      <c r="F2047" s="29"/>
    </row>
    <row r="2048">
      <c r="B2048" s="29"/>
      <c r="C2048" s="29"/>
      <c r="D2048" s="29"/>
      <c r="E2048" s="29"/>
      <c r="F2048" s="29"/>
    </row>
    <row r="2049">
      <c r="B2049" s="29"/>
      <c r="C2049" s="29"/>
      <c r="D2049" s="29"/>
      <c r="E2049" s="29"/>
      <c r="F2049" s="29"/>
    </row>
    <row r="2050">
      <c r="B2050" s="29"/>
      <c r="C2050" s="29"/>
      <c r="D2050" s="29"/>
      <c r="E2050" s="29"/>
      <c r="F2050" s="29"/>
    </row>
    <row r="2051">
      <c r="B2051" s="29"/>
      <c r="C2051" s="29"/>
      <c r="D2051" s="29"/>
      <c r="E2051" s="29"/>
      <c r="F2051" s="29"/>
    </row>
    <row r="2052">
      <c r="B2052" s="29"/>
      <c r="C2052" s="29"/>
      <c r="D2052" s="29"/>
      <c r="E2052" s="29"/>
      <c r="F2052" s="29"/>
    </row>
    <row r="2053">
      <c r="B2053" s="29"/>
      <c r="C2053" s="29"/>
      <c r="D2053" s="29"/>
      <c r="E2053" s="29"/>
      <c r="F2053" s="29"/>
    </row>
    <row r="2054">
      <c r="B2054" s="29"/>
      <c r="C2054" s="29"/>
      <c r="D2054" s="29"/>
      <c r="E2054" s="29"/>
      <c r="F2054" s="29"/>
    </row>
    <row r="2055">
      <c r="B2055" s="29"/>
      <c r="C2055" s="29"/>
      <c r="D2055" s="29"/>
      <c r="E2055" s="29"/>
      <c r="F2055" s="29"/>
    </row>
    <row r="2056">
      <c r="B2056" s="29"/>
      <c r="C2056" s="29"/>
      <c r="D2056" s="29"/>
      <c r="E2056" s="29"/>
      <c r="F2056" s="29"/>
    </row>
    <row r="2057">
      <c r="B2057" s="29"/>
      <c r="C2057" s="29"/>
      <c r="D2057" s="29"/>
      <c r="E2057" s="29"/>
      <c r="F2057" s="29"/>
    </row>
    <row r="2058">
      <c r="B2058" s="29"/>
      <c r="C2058" s="29"/>
      <c r="D2058" s="29"/>
      <c r="E2058" s="29"/>
      <c r="F2058" s="29"/>
    </row>
    <row r="2059">
      <c r="B2059" s="29"/>
      <c r="C2059" s="29"/>
      <c r="D2059" s="29"/>
      <c r="E2059" s="29"/>
      <c r="F2059" s="29"/>
    </row>
    <row r="2060">
      <c r="B2060" s="29"/>
      <c r="C2060" s="29"/>
      <c r="D2060" s="29"/>
      <c r="E2060" s="29"/>
      <c r="F2060" s="29"/>
    </row>
    <row r="2061">
      <c r="B2061" s="29"/>
      <c r="C2061" s="29"/>
      <c r="D2061" s="29"/>
      <c r="E2061" s="29"/>
      <c r="F2061" s="29"/>
    </row>
    <row r="2062">
      <c r="B2062" s="29"/>
      <c r="C2062" s="29"/>
      <c r="D2062" s="29"/>
      <c r="E2062" s="29"/>
      <c r="F2062" s="29"/>
    </row>
    <row r="2063">
      <c r="B2063" s="29"/>
      <c r="C2063" s="29"/>
      <c r="D2063" s="29"/>
      <c r="E2063" s="29"/>
      <c r="F2063" s="29"/>
    </row>
    <row r="2064">
      <c r="B2064" s="29"/>
      <c r="C2064" s="29"/>
      <c r="D2064" s="29"/>
      <c r="E2064" s="29"/>
      <c r="F2064" s="29"/>
    </row>
    <row r="2065">
      <c r="B2065" s="29"/>
      <c r="C2065" s="29"/>
      <c r="D2065" s="29"/>
      <c r="E2065" s="29"/>
      <c r="F2065" s="29"/>
    </row>
    <row r="2066">
      <c r="B2066" s="29"/>
      <c r="C2066" s="29"/>
      <c r="D2066" s="29"/>
      <c r="E2066" s="29"/>
      <c r="F2066" s="29"/>
    </row>
    <row r="2067">
      <c r="B2067" s="29"/>
      <c r="C2067" s="29"/>
      <c r="D2067" s="29"/>
      <c r="E2067" s="29"/>
      <c r="F2067" s="29"/>
    </row>
    <row r="2068">
      <c r="B2068" s="29"/>
      <c r="C2068" s="29"/>
      <c r="D2068" s="29"/>
      <c r="E2068" s="29"/>
      <c r="F2068" s="29"/>
    </row>
    <row r="2069">
      <c r="B2069" s="29"/>
      <c r="C2069" s="29"/>
      <c r="D2069" s="29"/>
      <c r="E2069" s="29"/>
      <c r="F2069" s="29"/>
    </row>
    <row r="2070">
      <c r="B2070" s="29"/>
      <c r="C2070" s="29"/>
      <c r="D2070" s="29"/>
      <c r="E2070" s="29"/>
      <c r="F2070" s="29"/>
    </row>
    <row r="2071">
      <c r="B2071" s="29"/>
      <c r="C2071" s="29"/>
      <c r="D2071" s="29"/>
      <c r="E2071" s="29"/>
      <c r="F2071" s="29"/>
    </row>
    <row r="2072">
      <c r="B2072" s="29"/>
      <c r="C2072" s="29"/>
      <c r="D2072" s="29"/>
      <c r="E2072" s="29"/>
      <c r="F2072" s="29"/>
    </row>
    <row r="2073">
      <c r="B2073" s="29"/>
      <c r="C2073" s="29"/>
      <c r="D2073" s="29"/>
      <c r="E2073" s="29"/>
      <c r="F2073" s="29"/>
    </row>
    <row r="2074">
      <c r="B2074" s="29"/>
      <c r="C2074" s="29"/>
      <c r="D2074" s="29"/>
      <c r="E2074" s="29"/>
      <c r="F2074" s="29"/>
    </row>
    <row r="2075">
      <c r="B2075" s="29"/>
      <c r="C2075" s="29"/>
      <c r="D2075" s="29"/>
      <c r="E2075" s="29"/>
      <c r="F2075" s="29"/>
    </row>
    <row r="2076">
      <c r="B2076" s="29"/>
      <c r="C2076" s="29"/>
      <c r="D2076" s="29"/>
      <c r="E2076" s="29"/>
      <c r="F2076" s="29"/>
    </row>
    <row r="2077">
      <c r="B2077" s="29"/>
      <c r="C2077" s="29"/>
      <c r="D2077" s="29"/>
      <c r="E2077" s="29"/>
      <c r="F2077" s="29"/>
    </row>
    <row r="2078">
      <c r="B2078" s="29"/>
      <c r="C2078" s="29"/>
      <c r="D2078" s="29"/>
      <c r="E2078" s="29"/>
      <c r="F2078" s="29"/>
    </row>
    <row r="2079">
      <c r="B2079" s="29"/>
      <c r="C2079" s="29"/>
      <c r="D2079" s="29"/>
      <c r="E2079" s="29"/>
      <c r="F2079" s="29"/>
    </row>
    <row r="2080">
      <c r="B2080" s="29"/>
      <c r="C2080" s="29"/>
      <c r="D2080" s="29"/>
      <c r="E2080" s="29"/>
      <c r="F2080" s="29"/>
    </row>
    <row r="2081">
      <c r="B2081" s="29"/>
      <c r="C2081" s="29"/>
      <c r="D2081" s="29"/>
      <c r="E2081" s="29"/>
      <c r="F2081" s="29"/>
    </row>
    <row r="2082">
      <c r="B2082" s="29"/>
      <c r="C2082" s="29"/>
      <c r="D2082" s="29"/>
      <c r="E2082" s="29"/>
      <c r="F2082" s="29"/>
    </row>
    <row r="2083">
      <c r="B2083" s="29"/>
      <c r="C2083" s="29"/>
      <c r="D2083" s="29"/>
      <c r="E2083" s="29"/>
      <c r="F2083" s="29"/>
    </row>
    <row r="2084">
      <c r="B2084" s="29"/>
      <c r="C2084" s="29"/>
      <c r="D2084" s="29"/>
      <c r="E2084" s="29"/>
      <c r="F2084" s="29"/>
    </row>
    <row r="2085">
      <c r="B2085" s="29"/>
      <c r="C2085" s="29"/>
      <c r="D2085" s="29"/>
      <c r="E2085" s="29"/>
      <c r="F2085" s="29"/>
    </row>
    <row r="2086">
      <c r="B2086" s="29"/>
      <c r="C2086" s="29"/>
      <c r="D2086" s="29"/>
      <c r="E2086" s="29"/>
      <c r="F2086" s="29"/>
    </row>
    <row r="2087">
      <c r="B2087" s="29"/>
      <c r="C2087" s="29"/>
      <c r="D2087" s="29"/>
      <c r="E2087" s="29"/>
      <c r="F2087" s="29"/>
    </row>
    <row r="2088">
      <c r="B2088" s="29"/>
      <c r="C2088" s="29"/>
      <c r="D2088" s="29"/>
      <c r="E2088" s="29"/>
      <c r="F2088" s="29"/>
    </row>
    <row r="2089">
      <c r="B2089" s="29"/>
      <c r="C2089" s="29"/>
      <c r="D2089" s="29"/>
      <c r="E2089" s="29"/>
      <c r="F2089" s="29"/>
    </row>
    <row r="2090">
      <c r="B2090" s="29"/>
      <c r="C2090" s="29"/>
      <c r="D2090" s="29"/>
      <c r="E2090" s="29"/>
      <c r="F2090" s="29"/>
    </row>
    <row r="2091">
      <c r="B2091" s="29"/>
      <c r="C2091" s="29"/>
      <c r="D2091" s="29"/>
      <c r="E2091" s="29"/>
      <c r="F2091" s="29"/>
    </row>
    <row r="2092">
      <c r="B2092" s="29"/>
      <c r="C2092" s="29"/>
      <c r="D2092" s="29"/>
      <c r="E2092" s="29"/>
      <c r="F2092" s="29"/>
    </row>
    <row r="2093">
      <c r="B2093" s="29"/>
      <c r="C2093" s="29"/>
      <c r="D2093" s="29"/>
      <c r="E2093" s="29"/>
      <c r="F2093" s="29"/>
    </row>
    <row r="2094">
      <c r="B2094" s="29"/>
      <c r="C2094" s="29"/>
      <c r="D2094" s="29"/>
      <c r="E2094" s="29"/>
      <c r="F2094" s="29"/>
    </row>
    <row r="2095">
      <c r="B2095" s="29"/>
      <c r="C2095" s="29"/>
      <c r="D2095" s="29"/>
      <c r="E2095" s="29"/>
      <c r="F2095" s="29"/>
    </row>
    <row r="2096">
      <c r="B2096" s="29"/>
      <c r="C2096" s="29"/>
      <c r="D2096" s="29"/>
      <c r="E2096" s="29"/>
      <c r="F2096" s="29"/>
    </row>
    <row r="2097">
      <c r="B2097" s="29"/>
      <c r="C2097" s="29"/>
      <c r="D2097" s="29"/>
      <c r="E2097" s="29"/>
      <c r="F2097" s="29"/>
    </row>
    <row r="2098">
      <c r="B2098" s="29"/>
      <c r="C2098" s="29"/>
      <c r="D2098" s="29"/>
      <c r="E2098" s="29"/>
      <c r="F2098" s="29"/>
    </row>
    <row r="2099">
      <c r="B2099" s="29"/>
      <c r="C2099" s="29"/>
      <c r="D2099" s="29"/>
      <c r="E2099" s="29"/>
      <c r="F2099" s="29"/>
    </row>
    <row r="2100">
      <c r="B2100" s="29"/>
      <c r="C2100" s="29"/>
      <c r="D2100" s="29"/>
      <c r="E2100" s="29"/>
      <c r="F2100" s="29"/>
    </row>
    <row r="2101">
      <c r="B2101" s="29"/>
      <c r="C2101" s="29"/>
      <c r="D2101" s="29"/>
      <c r="E2101" s="29"/>
      <c r="F2101" s="29"/>
    </row>
    <row r="2102">
      <c r="B2102" s="29"/>
      <c r="C2102" s="29"/>
      <c r="D2102" s="29"/>
      <c r="E2102" s="29"/>
      <c r="F2102" s="29"/>
    </row>
    <row r="2103">
      <c r="B2103" s="29"/>
      <c r="C2103" s="29"/>
      <c r="D2103" s="29"/>
      <c r="E2103" s="29"/>
      <c r="F2103" s="29"/>
    </row>
    <row r="2104">
      <c r="B2104" s="29"/>
      <c r="C2104" s="29"/>
      <c r="D2104" s="29"/>
      <c r="E2104" s="29"/>
      <c r="F2104" s="29"/>
    </row>
    <row r="2105">
      <c r="B2105" s="29"/>
      <c r="C2105" s="29"/>
      <c r="D2105" s="29"/>
      <c r="E2105" s="29"/>
      <c r="F2105" s="29"/>
    </row>
    <row r="2106">
      <c r="B2106" s="29"/>
      <c r="C2106" s="29"/>
      <c r="D2106" s="29"/>
      <c r="E2106" s="29"/>
      <c r="F2106" s="29"/>
    </row>
    <row r="2107">
      <c r="B2107" s="29"/>
      <c r="C2107" s="29"/>
      <c r="D2107" s="29"/>
      <c r="E2107" s="29"/>
      <c r="F2107" s="29"/>
    </row>
    <row r="2108">
      <c r="B2108" s="29"/>
      <c r="C2108" s="29"/>
      <c r="D2108" s="29"/>
      <c r="E2108" s="29"/>
      <c r="F2108" s="29"/>
    </row>
    <row r="2109">
      <c r="B2109" s="29"/>
      <c r="C2109" s="29"/>
      <c r="D2109" s="29"/>
      <c r="E2109" s="29"/>
      <c r="F2109" s="29"/>
    </row>
    <row r="2110">
      <c r="B2110" s="29"/>
      <c r="C2110" s="29"/>
      <c r="D2110" s="29"/>
      <c r="E2110" s="29"/>
      <c r="F2110" s="29"/>
    </row>
    <row r="2111">
      <c r="B2111" s="29"/>
      <c r="C2111" s="29"/>
      <c r="D2111" s="29"/>
      <c r="E2111" s="29"/>
      <c r="F2111" s="29"/>
    </row>
    <row r="2112">
      <c r="B2112" s="29"/>
      <c r="C2112" s="29"/>
      <c r="D2112" s="29"/>
      <c r="E2112" s="29"/>
      <c r="F2112" s="29"/>
    </row>
    <row r="2113">
      <c r="B2113" s="29"/>
      <c r="C2113" s="29"/>
      <c r="D2113" s="29"/>
      <c r="E2113" s="29"/>
      <c r="F2113" s="29"/>
    </row>
    <row r="2114">
      <c r="B2114" s="29"/>
      <c r="C2114" s="29"/>
      <c r="D2114" s="29"/>
      <c r="E2114" s="29"/>
      <c r="F2114" s="29"/>
    </row>
    <row r="2115">
      <c r="B2115" s="29"/>
      <c r="C2115" s="29"/>
      <c r="D2115" s="29"/>
      <c r="E2115" s="29"/>
      <c r="F2115" s="29"/>
    </row>
    <row r="2116">
      <c r="B2116" s="29"/>
      <c r="C2116" s="29"/>
      <c r="D2116" s="29"/>
      <c r="E2116" s="29"/>
      <c r="F2116" s="29"/>
    </row>
    <row r="2117">
      <c r="B2117" s="29"/>
      <c r="C2117" s="29"/>
      <c r="D2117" s="29"/>
      <c r="E2117" s="29"/>
      <c r="F2117" s="29"/>
    </row>
    <row r="2118">
      <c r="B2118" s="29"/>
      <c r="C2118" s="29"/>
      <c r="D2118" s="29"/>
      <c r="E2118" s="29"/>
      <c r="F2118" s="29"/>
    </row>
    <row r="2119">
      <c r="B2119" s="29"/>
      <c r="C2119" s="29"/>
      <c r="D2119" s="29"/>
      <c r="E2119" s="29"/>
      <c r="F2119" s="29"/>
    </row>
    <row r="2120">
      <c r="B2120" s="29"/>
      <c r="C2120" s="29"/>
      <c r="D2120" s="29"/>
      <c r="E2120" s="29"/>
      <c r="F2120" s="29"/>
    </row>
    <row r="2121">
      <c r="B2121" s="29"/>
      <c r="C2121" s="29"/>
      <c r="D2121" s="29"/>
      <c r="E2121" s="29"/>
      <c r="F2121" s="29"/>
    </row>
    <row r="2122">
      <c r="B2122" s="29"/>
      <c r="C2122" s="29"/>
      <c r="D2122" s="29"/>
      <c r="E2122" s="29"/>
      <c r="F2122" s="29"/>
    </row>
    <row r="2123">
      <c r="B2123" s="29"/>
      <c r="C2123" s="29"/>
      <c r="D2123" s="29"/>
      <c r="E2123" s="29"/>
      <c r="F2123" s="29"/>
    </row>
    <row r="2124">
      <c r="B2124" s="29"/>
      <c r="C2124" s="29"/>
      <c r="D2124" s="29"/>
      <c r="E2124" s="29"/>
      <c r="F2124" s="29"/>
    </row>
    <row r="2125">
      <c r="B2125" s="29"/>
      <c r="C2125" s="29"/>
      <c r="D2125" s="29"/>
      <c r="E2125" s="29"/>
      <c r="F2125" s="29"/>
    </row>
    <row r="2126">
      <c r="B2126" s="29"/>
      <c r="C2126" s="29"/>
      <c r="D2126" s="29"/>
      <c r="E2126" s="29"/>
      <c r="F2126" s="29"/>
    </row>
    <row r="2127">
      <c r="B2127" s="29"/>
      <c r="C2127" s="29"/>
      <c r="D2127" s="29"/>
      <c r="E2127" s="29"/>
      <c r="F2127" s="29"/>
    </row>
    <row r="2128">
      <c r="B2128" s="29"/>
      <c r="C2128" s="29"/>
      <c r="D2128" s="29"/>
      <c r="E2128" s="29"/>
      <c r="F2128" s="29"/>
    </row>
    <row r="2129">
      <c r="B2129" s="29"/>
      <c r="C2129" s="29"/>
      <c r="D2129" s="29"/>
      <c r="E2129" s="29"/>
      <c r="F2129" s="29"/>
    </row>
    <row r="2130">
      <c r="B2130" s="29"/>
      <c r="C2130" s="29"/>
      <c r="D2130" s="29"/>
      <c r="E2130" s="29"/>
      <c r="F2130" s="29"/>
    </row>
    <row r="2131">
      <c r="B2131" s="29"/>
      <c r="C2131" s="29"/>
      <c r="D2131" s="29"/>
      <c r="E2131" s="29"/>
      <c r="F2131" s="29"/>
    </row>
    <row r="2132">
      <c r="B2132" s="29"/>
      <c r="C2132" s="29"/>
      <c r="D2132" s="29"/>
      <c r="E2132" s="29"/>
      <c r="F2132" s="29"/>
    </row>
    <row r="2133">
      <c r="B2133" s="29"/>
      <c r="C2133" s="29"/>
      <c r="D2133" s="29"/>
      <c r="E2133" s="29"/>
      <c r="F2133" s="29"/>
    </row>
    <row r="2134">
      <c r="B2134" s="29"/>
      <c r="C2134" s="29"/>
      <c r="D2134" s="29"/>
      <c r="E2134" s="29"/>
      <c r="F2134" s="29"/>
    </row>
    <row r="2135">
      <c r="B2135" s="29"/>
      <c r="C2135" s="29"/>
      <c r="D2135" s="29"/>
      <c r="E2135" s="29"/>
      <c r="F2135" s="29"/>
    </row>
    <row r="2136">
      <c r="B2136" s="29"/>
      <c r="C2136" s="29"/>
      <c r="D2136" s="29"/>
      <c r="E2136" s="29"/>
      <c r="F2136" s="29"/>
    </row>
    <row r="2137">
      <c r="B2137" s="29"/>
      <c r="C2137" s="29"/>
      <c r="D2137" s="29"/>
      <c r="E2137" s="29"/>
      <c r="F2137" s="29"/>
    </row>
    <row r="2138">
      <c r="B2138" s="29"/>
      <c r="C2138" s="29"/>
      <c r="D2138" s="29"/>
      <c r="E2138" s="29"/>
      <c r="F2138" s="29"/>
    </row>
    <row r="2139">
      <c r="B2139" s="29"/>
      <c r="C2139" s="29"/>
      <c r="D2139" s="29"/>
      <c r="E2139" s="29"/>
      <c r="F2139" s="29"/>
    </row>
    <row r="2140">
      <c r="B2140" s="29"/>
      <c r="C2140" s="29"/>
      <c r="D2140" s="29"/>
      <c r="E2140" s="29"/>
      <c r="F2140" s="29"/>
    </row>
    <row r="2141">
      <c r="B2141" s="29"/>
      <c r="C2141" s="29"/>
      <c r="D2141" s="29"/>
      <c r="E2141" s="29"/>
      <c r="F2141" s="29"/>
    </row>
    <row r="2142">
      <c r="B2142" s="29"/>
      <c r="C2142" s="29"/>
      <c r="D2142" s="29"/>
      <c r="E2142" s="29"/>
      <c r="F2142" s="29"/>
    </row>
    <row r="2143">
      <c r="B2143" s="29"/>
      <c r="C2143" s="29"/>
      <c r="D2143" s="29"/>
      <c r="E2143" s="29"/>
      <c r="F2143" s="29"/>
    </row>
    <row r="2144">
      <c r="B2144" s="29"/>
      <c r="C2144" s="29"/>
      <c r="D2144" s="29"/>
      <c r="E2144" s="29"/>
      <c r="F2144" s="29"/>
    </row>
    <row r="2145">
      <c r="B2145" s="29"/>
      <c r="C2145" s="29"/>
      <c r="D2145" s="29"/>
      <c r="E2145" s="29"/>
      <c r="F2145" s="29"/>
    </row>
    <row r="2146">
      <c r="B2146" s="29"/>
      <c r="C2146" s="29"/>
      <c r="D2146" s="29"/>
      <c r="E2146" s="29"/>
      <c r="F2146" s="29"/>
    </row>
    <row r="2147">
      <c r="B2147" s="29"/>
      <c r="C2147" s="29"/>
      <c r="D2147" s="29"/>
      <c r="E2147" s="29"/>
      <c r="F2147" s="29"/>
    </row>
    <row r="2148">
      <c r="B2148" s="29"/>
      <c r="C2148" s="29"/>
      <c r="D2148" s="29"/>
      <c r="E2148" s="29"/>
      <c r="F2148" s="29"/>
    </row>
    <row r="2149">
      <c r="B2149" s="29"/>
      <c r="C2149" s="29"/>
      <c r="D2149" s="29"/>
      <c r="E2149" s="29"/>
      <c r="F2149" s="29"/>
    </row>
    <row r="2150">
      <c r="B2150" s="29"/>
      <c r="C2150" s="29"/>
      <c r="D2150" s="29"/>
      <c r="E2150" s="29"/>
      <c r="F2150" s="29"/>
    </row>
    <row r="2151">
      <c r="B2151" s="29"/>
      <c r="C2151" s="29"/>
      <c r="D2151" s="29"/>
      <c r="E2151" s="29"/>
      <c r="F2151" s="29"/>
    </row>
    <row r="2152">
      <c r="B2152" s="29"/>
      <c r="C2152" s="29"/>
      <c r="D2152" s="29"/>
      <c r="E2152" s="29"/>
      <c r="F2152" s="29"/>
    </row>
    <row r="2153">
      <c r="B2153" s="29"/>
      <c r="C2153" s="29"/>
      <c r="D2153" s="29"/>
      <c r="E2153" s="29"/>
      <c r="F2153" s="29"/>
    </row>
    <row r="2154">
      <c r="B2154" s="29"/>
      <c r="C2154" s="29"/>
      <c r="D2154" s="29"/>
      <c r="E2154" s="29"/>
      <c r="F2154" s="29"/>
    </row>
    <row r="2155">
      <c r="B2155" s="29"/>
      <c r="C2155" s="29"/>
      <c r="D2155" s="29"/>
      <c r="E2155" s="29"/>
      <c r="F2155" s="29"/>
    </row>
    <row r="2156">
      <c r="B2156" s="29"/>
      <c r="C2156" s="29"/>
      <c r="D2156" s="29"/>
      <c r="E2156" s="29"/>
      <c r="F2156" s="29"/>
    </row>
    <row r="2157">
      <c r="B2157" s="29"/>
      <c r="C2157" s="29"/>
      <c r="D2157" s="29"/>
      <c r="E2157" s="29"/>
      <c r="F2157" s="29"/>
    </row>
    <row r="2158">
      <c r="B2158" s="29"/>
      <c r="C2158" s="29"/>
      <c r="D2158" s="29"/>
      <c r="E2158" s="29"/>
      <c r="F2158" s="29"/>
    </row>
    <row r="2159">
      <c r="B2159" s="29"/>
      <c r="C2159" s="29"/>
      <c r="D2159" s="29"/>
      <c r="E2159" s="29"/>
      <c r="F2159" s="29"/>
    </row>
    <row r="2160">
      <c r="B2160" s="29"/>
      <c r="C2160" s="29"/>
      <c r="D2160" s="29"/>
      <c r="E2160" s="29"/>
      <c r="F2160" s="29"/>
    </row>
    <row r="2161">
      <c r="B2161" s="29"/>
      <c r="C2161" s="29"/>
      <c r="D2161" s="29"/>
      <c r="E2161" s="29"/>
      <c r="F2161" s="29"/>
    </row>
    <row r="2162">
      <c r="B2162" s="29"/>
      <c r="C2162" s="29"/>
      <c r="D2162" s="29"/>
      <c r="E2162" s="29"/>
      <c r="F2162" s="29"/>
    </row>
    <row r="2163">
      <c r="B2163" s="29"/>
      <c r="C2163" s="29"/>
      <c r="D2163" s="29"/>
      <c r="E2163" s="29"/>
      <c r="F2163" s="29"/>
    </row>
    <row r="2164">
      <c r="B2164" s="29"/>
      <c r="C2164" s="29"/>
      <c r="D2164" s="29"/>
      <c r="E2164" s="29"/>
      <c r="F2164" s="29"/>
    </row>
    <row r="2165">
      <c r="B2165" s="29"/>
      <c r="C2165" s="29"/>
      <c r="D2165" s="29"/>
      <c r="E2165" s="29"/>
      <c r="F2165" s="29"/>
    </row>
    <row r="2166">
      <c r="B2166" s="29"/>
      <c r="C2166" s="29"/>
      <c r="D2166" s="29"/>
      <c r="E2166" s="29"/>
      <c r="F2166" s="29"/>
    </row>
    <row r="2167">
      <c r="B2167" s="29"/>
      <c r="C2167" s="29"/>
      <c r="D2167" s="29"/>
      <c r="E2167" s="29"/>
      <c r="F2167" s="29"/>
    </row>
    <row r="2168">
      <c r="B2168" s="29"/>
      <c r="C2168" s="29"/>
      <c r="D2168" s="29"/>
      <c r="E2168" s="29"/>
      <c r="F2168" s="29"/>
    </row>
    <row r="2169">
      <c r="B2169" s="29"/>
      <c r="C2169" s="29"/>
      <c r="D2169" s="29"/>
      <c r="E2169" s="29"/>
      <c r="F2169" s="29"/>
    </row>
    <row r="2170">
      <c r="B2170" s="29"/>
      <c r="C2170" s="29"/>
      <c r="D2170" s="29"/>
      <c r="E2170" s="29"/>
      <c r="F2170" s="29"/>
    </row>
    <row r="2171">
      <c r="B2171" s="29"/>
      <c r="C2171" s="29"/>
      <c r="D2171" s="29"/>
      <c r="E2171" s="29"/>
      <c r="F2171" s="29"/>
    </row>
    <row r="2172">
      <c r="B2172" s="29"/>
      <c r="C2172" s="29"/>
      <c r="D2172" s="29"/>
      <c r="E2172" s="29"/>
      <c r="F2172" s="29"/>
    </row>
    <row r="2173">
      <c r="B2173" s="29"/>
      <c r="C2173" s="29"/>
      <c r="D2173" s="29"/>
      <c r="E2173" s="29"/>
      <c r="F2173" s="29"/>
    </row>
    <row r="2174">
      <c r="B2174" s="29"/>
      <c r="C2174" s="29"/>
      <c r="D2174" s="29"/>
      <c r="E2174" s="29"/>
      <c r="F2174" s="29"/>
    </row>
    <row r="2175">
      <c r="B2175" s="29"/>
      <c r="C2175" s="29"/>
      <c r="D2175" s="29"/>
      <c r="E2175" s="29"/>
      <c r="F2175" s="29"/>
    </row>
    <row r="2176">
      <c r="B2176" s="29"/>
      <c r="C2176" s="29"/>
      <c r="D2176" s="29"/>
      <c r="E2176" s="29"/>
      <c r="F2176" s="29"/>
    </row>
    <row r="2177">
      <c r="B2177" s="29"/>
      <c r="C2177" s="29"/>
      <c r="D2177" s="29"/>
      <c r="E2177" s="29"/>
      <c r="F2177" s="29"/>
    </row>
    <row r="2178">
      <c r="B2178" s="29"/>
      <c r="C2178" s="29"/>
      <c r="D2178" s="29"/>
      <c r="E2178" s="29"/>
      <c r="F2178" s="29"/>
    </row>
    <row r="2179">
      <c r="B2179" s="29"/>
      <c r="C2179" s="29"/>
      <c r="D2179" s="29"/>
      <c r="E2179" s="29"/>
      <c r="F2179" s="29"/>
    </row>
    <row r="2180">
      <c r="B2180" s="29"/>
      <c r="C2180" s="29"/>
      <c r="D2180" s="29"/>
      <c r="E2180" s="29"/>
      <c r="F2180" s="29"/>
    </row>
    <row r="2181">
      <c r="B2181" s="29"/>
      <c r="C2181" s="29"/>
      <c r="D2181" s="29"/>
      <c r="E2181" s="29"/>
      <c r="F2181" s="29"/>
    </row>
    <row r="2182">
      <c r="B2182" s="29"/>
      <c r="C2182" s="29"/>
      <c r="D2182" s="29"/>
      <c r="E2182" s="29"/>
      <c r="F2182" s="29"/>
    </row>
    <row r="2183">
      <c r="B2183" s="29"/>
      <c r="C2183" s="29"/>
      <c r="D2183" s="29"/>
      <c r="E2183" s="29"/>
      <c r="F2183" s="29"/>
    </row>
    <row r="2184">
      <c r="B2184" s="29"/>
      <c r="C2184" s="29"/>
      <c r="D2184" s="29"/>
      <c r="E2184" s="29"/>
      <c r="F2184" s="29"/>
    </row>
    <row r="2185">
      <c r="B2185" s="29"/>
      <c r="C2185" s="29"/>
      <c r="D2185" s="29"/>
      <c r="E2185" s="29"/>
      <c r="F2185" s="29"/>
    </row>
    <row r="2186">
      <c r="B2186" s="29"/>
      <c r="C2186" s="29"/>
      <c r="D2186" s="29"/>
      <c r="E2186" s="29"/>
      <c r="F2186" s="29"/>
    </row>
    <row r="2187">
      <c r="B2187" s="29"/>
      <c r="C2187" s="29"/>
      <c r="D2187" s="29"/>
      <c r="E2187" s="29"/>
      <c r="F2187" s="29"/>
    </row>
    <row r="2188">
      <c r="B2188" s="29"/>
      <c r="C2188" s="29"/>
      <c r="D2188" s="29"/>
      <c r="E2188" s="29"/>
      <c r="F2188" s="29"/>
    </row>
    <row r="2189">
      <c r="B2189" s="29"/>
      <c r="C2189" s="29"/>
      <c r="D2189" s="29"/>
      <c r="E2189" s="29"/>
      <c r="F2189" s="29"/>
    </row>
    <row r="2190">
      <c r="B2190" s="29"/>
      <c r="C2190" s="29"/>
      <c r="D2190" s="29"/>
      <c r="E2190" s="29"/>
      <c r="F2190" s="29"/>
    </row>
    <row r="2191">
      <c r="B2191" s="29"/>
      <c r="C2191" s="29"/>
      <c r="D2191" s="29"/>
      <c r="E2191" s="29"/>
      <c r="F2191" s="29"/>
    </row>
    <row r="2192">
      <c r="B2192" s="29"/>
      <c r="C2192" s="29"/>
      <c r="D2192" s="29"/>
      <c r="E2192" s="29"/>
      <c r="F2192" s="29"/>
    </row>
    <row r="2193">
      <c r="B2193" s="29"/>
      <c r="C2193" s="29"/>
      <c r="D2193" s="29"/>
      <c r="E2193" s="29"/>
      <c r="F2193" s="29"/>
    </row>
    <row r="2194">
      <c r="B2194" s="29"/>
      <c r="C2194" s="29"/>
      <c r="D2194" s="29"/>
      <c r="E2194" s="29"/>
      <c r="F2194" s="29"/>
    </row>
    <row r="2195">
      <c r="B2195" s="29"/>
      <c r="C2195" s="29"/>
      <c r="D2195" s="29"/>
      <c r="E2195" s="29"/>
      <c r="F2195" s="29"/>
    </row>
    <row r="2196">
      <c r="B2196" s="29"/>
      <c r="C2196" s="29"/>
      <c r="D2196" s="29"/>
      <c r="E2196" s="29"/>
      <c r="F2196" s="29"/>
    </row>
    <row r="2197">
      <c r="B2197" s="29"/>
      <c r="C2197" s="29"/>
      <c r="D2197" s="29"/>
      <c r="E2197" s="29"/>
      <c r="F2197" s="29"/>
    </row>
    <row r="2198">
      <c r="B2198" s="29"/>
      <c r="C2198" s="29"/>
      <c r="D2198" s="29"/>
      <c r="E2198" s="29"/>
      <c r="F2198" s="29"/>
    </row>
    <row r="2199">
      <c r="B2199" s="29"/>
      <c r="C2199" s="29"/>
      <c r="D2199" s="29"/>
      <c r="E2199" s="29"/>
      <c r="F2199" s="29"/>
    </row>
    <row r="2200">
      <c r="B2200" s="29"/>
      <c r="C2200" s="29"/>
      <c r="D2200" s="29"/>
      <c r="E2200" s="29"/>
      <c r="F2200" s="29"/>
    </row>
    <row r="2201">
      <c r="B2201" s="29"/>
      <c r="C2201" s="29"/>
      <c r="D2201" s="29"/>
      <c r="E2201" s="29"/>
      <c r="F2201" s="29"/>
    </row>
    <row r="2202">
      <c r="B2202" s="29"/>
      <c r="C2202" s="29"/>
      <c r="D2202" s="29"/>
      <c r="E2202" s="29"/>
      <c r="F2202" s="29"/>
    </row>
    <row r="2203">
      <c r="B2203" s="29"/>
      <c r="C2203" s="29"/>
      <c r="D2203" s="29"/>
      <c r="E2203" s="29"/>
      <c r="F2203" s="29"/>
    </row>
    <row r="2204">
      <c r="B2204" s="29"/>
      <c r="C2204" s="29"/>
      <c r="D2204" s="29"/>
      <c r="E2204" s="29"/>
      <c r="F2204" s="29"/>
    </row>
    <row r="2205">
      <c r="B2205" s="29"/>
      <c r="C2205" s="29"/>
      <c r="D2205" s="29"/>
      <c r="E2205" s="29"/>
      <c r="F2205" s="29"/>
    </row>
    <row r="2206">
      <c r="B2206" s="29"/>
      <c r="C2206" s="29"/>
      <c r="D2206" s="29"/>
      <c r="E2206" s="29"/>
      <c r="F2206" s="29"/>
    </row>
    <row r="2207">
      <c r="B2207" s="29"/>
      <c r="C2207" s="29"/>
      <c r="D2207" s="29"/>
      <c r="E2207" s="29"/>
      <c r="F2207" s="29"/>
    </row>
    <row r="2208">
      <c r="B2208" s="29"/>
      <c r="C2208" s="29"/>
      <c r="D2208" s="29"/>
      <c r="E2208" s="29"/>
      <c r="F2208" s="29"/>
    </row>
    <row r="2209">
      <c r="B2209" s="29"/>
      <c r="C2209" s="29"/>
      <c r="D2209" s="29"/>
      <c r="E2209" s="29"/>
      <c r="F2209" s="29"/>
    </row>
    <row r="2210">
      <c r="B2210" s="29"/>
      <c r="C2210" s="29"/>
      <c r="D2210" s="29"/>
      <c r="E2210" s="29"/>
      <c r="F2210" s="29"/>
    </row>
    <row r="2211">
      <c r="B2211" s="29"/>
      <c r="C2211" s="29"/>
      <c r="D2211" s="29"/>
      <c r="E2211" s="29"/>
      <c r="F2211" s="29"/>
    </row>
    <row r="2212">
      <c r="B2212" s="29"/>
      <c r="C2212" s="29"/>
      <c r="D2212" s="29"/>
      <c r="E2212" s="29"/>
      <c r="F2212" s="29"/>
    </row>
    <row r="2213">
      <c r="B2213" s="29"/>
      <c r="C2213" s="29"/>
      <c r="D2213" s="29"/>
      <c r="E2213" s="29"/>
      <c r="F2213" s="29"/>
    </row>
    <row r="2214">
      <c r="B2214" s="29"/>
      <c r="C2214" s="29"/>
      <c r="D2214" s="29"/>
      <c r="E2214" s="29"/>
      <c r="F2214" s="29"/>
    </row>
    <row r="2215">
      <c r="B2215" s="29"/>
      <c r="C2215" s="29"/>
      <c r="D2215" s="29"/>
      <c r="E2215" s="29"/>
      <c r="F2215" s="29"/>
    </row>
    <row r="2216">
      <c r="B2216" s="29"/>
      <c r="C2216" s="29"/>
      <c r="D2216" s="29"/>
      <c r="E2216" s="29"/>
      <c r="F2216" s="29"/>
    </row>
    <row r="2217">
      <c r="B2217" s="29"/>
      <c r="C2217" s="29"/>
      <c r="D2217" s="29"/>
      <c r="E2217" s="29"/>
      <c r="F2217" s="29"/>
    </row>
    <row r="2218">
      <c r="B2218" s="29"/>
      <c r="C2218" s="29"/>
      <c r="D2218" s="29"/>
      <c r="E2218" s="29"/>
      <c r="F2218" s="29"/>
    </row>
    <row r="2219">
      <c r="B2219" s="29"/>
      <c r="C2219" s="29"/>
      <c r="D2219" s="29"/>
      <c r="E2219" s="29"/>
      <c r="F2219" s="29"/>
    </row>
    <row r="2220">
      <c r="B2220" s="29"/>
      <c r="C2220" s="29"/>
      <c r="D2220" s="29"/>
      <c r="E2220" s="29"/>
      <c r="F2220" s="29"/>
    </row>
    <row r="2221">
      <c r="B2221" s="29"/>
      <c r="C2221" s="29"/>
      <c r="D2221" s="29"/>
      <c r="E2221" s="29"/>
      <c r="F2221" s="29"/>
    </row>
    <row r="2222">
      <c r="B2222" s="29"/>
      <c r="C2222" s="29"/>
      <c r="D2222" s="29"/>
      <c r="E2222" s="29"/>
      <c r="F2222" s="29"/>
    </row>
    <row r="2223">
      <c r="B2223" s="29"/>
      <c r="C2223" s="29"/>
      <c r="D2223" s="29"/>
      <c r="E2223" s="29"/>
      <c r="F2223" s="29"/>
    </row>
    <row r="2224">
      <c r="B2224" s="29"/>
      <c r="C2224" s="29"/>
      <c r="D2224" s="29"/>
      <c r="E2224" s="29"/>
      <c r="F2224" s="29"/>
    </row>
    <row r="2225">
      <c r="B2225" s="29"/>
      <c r="C2225" s="29"/>
      <c r="D2225" s="29"/>
      <c r="E2225" s="29"/>
      <c r="F2225" s="29"/>
    </row>
    <row r="2226">
      <c r="B2226" s="29"/>
      <c r="C2226" s="29"/>
      <c r="D2226" s="29"/>
      <c r="E2226" s="29"/>
      <c r="F2226" s="29"/>
    </row>
    <row r="2227">
      <c r="B2227" s="29"/>
      <c r="C2227" s="29"/>
      <c r="D2227" s="29"/>
      <c r="E2227" s="29"/>
      <c r="F2227" s="29"/>
    </row>
    <row r="2228">
      <c r="B2228" s="29"/>
      <c r="C2228" s="29"/>
      <c r="D2228" s="29"/>
      <c r="E2228" s="29"/>
      <c r="F2228" s="29"/>
    </row>
    <row r="2229">
      <c r="B2229" s="29"/>
      <c r="C2229" s="29"/>
      <c r="D2229" s="29"/>
      <c r="E2229" s="29"/>
      <c r="F2229" s="29"/>
    </row>
    <row r="2230">
      <c r="B2230" s="29"/>
      <c r="C2230" s="29"/>
      <c r="D2230" s="29"/>
      <c r="E2230" s="29"/>
      <c r="F2230" s="29"/>
    </row>
    <row r="2231">
      <c r="B2231" s="29"/>
      <c r="C2231" s="29"/>
      <c r="D2231" s="29"/>
      <c r="E2231" s="29"/>
      <c r="F2231" s="29"/>
    </row>
    <row r="2232">
      <c r="B2232" s="29"/>
      <c r="C2232" s="29"/>
      <c r="D2232" s="29"/>
      <c r="E2232" s="29"/>
      <c r="F2232" s="29"/>
    </row>
    <row r="2233">
      <c r="B2233" s="29"/>
      <c r="C2233" s="29"/>
      <c r="D2233" s="29"/>
      <c r="E2233" s="29"/>
      <c r="F2233" s="29"/>
    </row>
    <row r="2234">
      <c r="B2234" s="29"/>
      <c r="C2234" s="29"/>
      <c r="D2234" s="29"/>
      <c r="E2234" s="29"/>
      <c r="F2234" s="29"/>
    </row>
    <row r="2235">
      <c r="B2235" s="29"/>
      <c r="C2235" s="29"/>
      <c r="D2235" s="29"/>
      <c r="E2235" s="29"/>
      <c r="F2235" s="29"/>
    </row>
    <row r="2236">
      <c r="B2236" s="29"/>
      <c r="C2236" s="29"/>
      <c r="D2236" s="29"/>
      <c r="E2236" s="29"/>
      <c r="F2236" s="29"/>
    </row>
    <row r="2237">
      <c r="B2237" s="29"/>
      <c r="C2237" s="29"/>
      <c r="D2237" s="29"/>
      <c r="E2237" s="29"/>
      <c r="F2237" s="29"/>
    </row>
    <row r="2238">
      <c r="B2238" s="29"/>
      <c r="C2238" s="29"/>
      <c r="D2238" s="29"/>
      <c r="E2238" s="29"/>
      <c r="F2238" s="29"/>
    </row>
    <row r="2239">
      <c r="B2239" s="29"/>
      <c r="C2239" s="29"/>
      <c r="D2239" s="29"/>
      <c r="E2239" s="29"/>
      <c r="F2239" s="29"/>
    </row>
    <row r="2240">
      <c r="B2240" s="29"/>
      <c r="C2240" s="29"/>
      <c r="D2240" s="29"/>
      <c r="E2240" s="29"/>
      <c r="F2240" s="29"/>
    </row>
    <row r="2241">
      <c r="B2241" s="29"/>
      <c r="C2241" s="29"/>
      <c r="D2241" s="29"/>
      <c r="E2241" s="29"/>
      <c r="F2241" s="29"/>
    </row>
    <row r="2242">
      <c r="B2242" s="29"/>
      <c r="C2242" s="29"/>
      <c r="D2242" s="29"/>
      <c r="E2242" s="29"/>
      <c r="F2242" s="29"/>
    </row>
    <row r="2243">
      <c r="B2243" s="29"/>
      <c r="C2243" s="29"/>
      <c r="D2243" s="29"/>
      <c r="E2243" s="29"/>
      <c r="F2243" s="29"/>
    </row>
    <row r="2244">
      <c r="B2244" s="29"/>
      <c r="C2244" s="29"/>
      <c r="D2244" s="29"/>
      <c r="E2244" s="29"/>
      <c r="F2244" s="29"/>
    </row>
    <row r="2245">
      <c r="B2245" s="29"/>
      <c r="C2245" s="29"/>
      <c r="D2245" s="29"/>
      <c r="E2245" s="29"/>
      <c r="F2245" s="29"/>
    </row>
    <row r="2246">
      <c r="B2246" s="29"/>
      <c r="C2246" s="29"/>
      <c r="D2246" s="29"/>
      <c r="E2246" s="29"/>
      <c r="F2246" s="29"/>
    </row>
    <row r="2247">
      <c r="B2247" s="29"/>
      <c r="C2247" s="29"/>
      <c r="D2247" s="29"/>
      <c r="E2247" s="29"/>
      <c r="F2247" s="29"/>
    </row>
    <row r="2248">
      <c r="B2248" s="29"/>
      <c r="C2248" s="29"/>
      <c r="D2248" s="29"/>
      <c r="E2248" s="29"/>
      <c r="F2248" s="29"/>
    </row>
    <row r="2249">
      <c r="B2249" s="29"/>
      <c r="C2249" s="29"/>
      <c r="D2249" s="29"/>
      <c r="E2249" s="29"/>
      <c r="F2249" s="29"/>
    </row>
    <row r="2250">
      <c r="B2250" s="29"/>
      <c r="C2250" s="29"/>
      <c r="D2250" s="29"/>
      <c r="E2250" s="29"/>
      <c r="F2250" s="29"/>
    </row>
    <row r="2251">
      <c r="B2251" s="29"/>
      <c r="C2251" s="29"/>
      <c r="D2251" s="29"/>
      <c r="E2251" s="29"/>
      <c r="F2251" s="29"/>
    </row>
    <row r="2252">
      <c r="B2252" s="29"/>
      <c r="C2252" s="29"/>
      <c r="D2252" s="29"/>
      <c r="E2252" s="29"/>
      <c r="F2252" s="29"/>
    </row>
    <row r="2253">
      <c r="B2253" s="29"/>
      <c r="C2253" s="29"/>
      <c r="D2253" s="29"/>
      <c r="E2253" s="29"/>
      <c r="F2253" s="29"/>
    </row>
    <row r="2254">
      <c r="B2254" s="29"/>
      <c r="C2254" s="29"/>
      <c r="D2254" s="29"/>
      <c r="E2254" s="29"/>
      <c r="F2254" s="29"/>
    </row>
    <row r="2255">
      <c r="B2255" s="29"/>
      <c r="C2255" s="29"/>
      <c r="D2255" s="29"/>
      <c r="E2255" s="29"/>
      <c r="F2255" s="29"/>
    </row>
    <row r="2256">
      <c r="B2256" s="29"/>
      <c r="C2256" s="29"/>
      <c r="D2256" s="29"/>
      <c r="E2256" s="29"/>
      <c r="F2256" s="29"/>
    </row>
    <row r="2257">
      <c r="B2257" s="29"/>
      <c r="C2257" s="29"/>
      <c r="D2257" s="29"/>
      <c r="E2257" s="29"/>
      <c r="F2257" s="29"/>
    </row>
    <row r="2258">
      <c r="B2258" s="29"/>
      <c r="C2258" s="29"/>
      <c r="D2258" s="29"/>
      <c r="E2258" s="29"/>
      <c r="F2258" s="29"/>
    </row>
    <row r="2259">
      <c r="B2259" s="29"/>
      <c r="C2259" s="29"/>
      <c r="D2259" s="29"/>
      <c r="E2259" s="29"/>
      <c r="F2259" s="29"/>
    </row>
    <row r="2260">
      <c r="B2260" s="29"/>
      <c r="C2260" s="29"/>
      <c r="D2260" s="29"/>
      <c r="E2260" s="29"/>
      <c r="F2260" s="29"/>
    </row>
    <row r="2261">
      <c r="B2261" s="29"/>
      <c r="C2261" s="29"/>
      <c r="D2261" s="29"/>
      <c r="E2261" s="29"/>
      <c r="F2261" s="29"/>
    </row>
    <row r="2262">
      <c r="B2262" s="29"/>
      <c r="C2262" s="29"/>
      <c r="D2262" s="29"/>
      <c r="E2262" s="29"/>
      <c r="F2262" s="29"/>
    </row>
    <row r="2263">
      <c r="B2263" s="29"/>
      <c r="C2263" s="29"/>
      <c r="D2263" s="29"/>
      <c r="E2263" s="29"/>
      <c r="F2263" s="29"/>
    </row>
    <row r="2264">
      <c r="B2264" s="29"/>
      <c r="C2264" s="29"/>
      <c r="D2264" s="29"/>
      <c r="E2264" s="29"/>
      <c r="F2264" s="29"/>
    </row>
    <row r="2265">
      <c r="B2265" s="29"/>
      <c r="C2265" s="29"/>
      <c r="D2265" s="29"/>
      <c r="E2265" s="29"/>
      <c r="F2265" s="29"/>
    </row>
    <row r="2266">
      <c r="B2266" s="29"/>
      <c r="C2266" s="29"/>
      <c r="D2266" s="29"/>
      <c r="E2266" s="29"/>
      <c r="F2266" s="29"/>
    </row>
    <row r="2267">
      <c r="B2267" s="29"/>
      <c r="C2267" s="29"/>
      <c r="D2267" s="29"/>
      <c r="E2267" s="29"/>
      <c r="F2267" s="29"/>
    </row>
    <row r="2268">
      <c r="B2268" s="29"/>
      <c r="C2268" s="29"/>
      <c r="D2268" s="29"/>
      <c r="E2268" s="29"/>
      <c r="F2268" s="29"/>
    </row>
    <row r="2269">
      <c r="B2269" s="29"/>
      <c r="C2269" s="29"/>
      <c r="D2269" s="29"/>
      <c r="E2269" s="29"/>
      <c r="F2269" s="29"/>
    </row>
    <row r="2270">
      <c r="B2270" s="29"/>
      <c r="C2270" s="29"/>
      <c r="D2270" s="29"/>
      <c r="E2270" s="29"/>
      <c r="F2270" s="29"/>
    </row>
    <row r="2271">
      <c r="B2271" s="29"/>
      <c r="C2271" s="29"/>
      <c r="D2271" s="29"/>
      <c r="E2271" s="29"/>
      <c r="F2271" s="29"/>
    </row>
    <row r="2272">
      <c r="B2272" s="29"/>
      <c r="C2272" s="29"/>
      <c r="D2272" s="29"/>
      <c r="E2272" s="29"/>
      <c r="F2272" s="29"/>
    </row>
    <row r="2273">
      <c r="B2273" s="29"/>
      <c r="C2273" s="29"/>
      <c r="D2273" s="29"/>
      <c r="E2273" s="29"/>
      <c r="F2273" s="29"/>
    </row>
    <row r="2274">
      <c r="B2274" s="29"/>
      <c r="C2274" s="29"/>
      <c r="D2274" s="29"/>
      <c r="E2274" s="29"/>
      <c r="F2274" s="29"/>
    </row>
    <row r="2275">
      <c r="B2275" s="29"/>
      <c r="C2275" s="29"/>
      <c r="D2275" s="29"/>
      <c r="E2275" s="29"/>
      <c r="F2275" s="29"/>
    </row>
    <row r="2276">
      <c r="B2276" s="29"/>
      <c r="C2276" s="29"/>
      <c r="D2276" s="29"/>
      <c r="E2276" s="29"/>
      <c r="F2276" s="29"/>
    </row>
    <row r="2277">
      <c r="B2277" s="29"/>
      <c r="C2277" s="29"/>
      <c r="D2277" s="29"/>
      <c r="E2277" s="29"/>
      <c r="F2277" s="29"/>
    </row>
    <row r="2278">
      <c r="B2278" s="29"/>
      <c r="C2278" s="29"/>
      <c r="D2278" s="29"/>
      <c r="E2278" s="29"/>
      <c r="F2278" s="29"/>
    </row>
    <row r="2279">
      <c r="B2279" s="29"/>
      <c r="C2279" s="29"/>
      <c r="D2279" s="29"/>
      <c r="E2279" s="29"/>
      <c r="F2279" s="29"/>
    </row>
    <row r="2280">
      <c r="B2280" s="29"/>
      <c r="C2280" s="29"/>
      <c r="D2280" s="29"/>
      <c r="E2280" s="29"/>
      <c r="F2280" s="29"/>
    </row>
    <row r="2281">
      <c r="B2281" s="29"/>
      <c r="C2281" s="29"/>
      <c r="D2281" s="29"/>
      <c r="E2281" s="29"/>
      <c r="F2281" s="29"/>
    </row>
    <row r="2282">
      <c r="B2282" s="29"/>
      <c r="C2282" s="29"/>
      <c r="D2282" s="29"/>
      <c r="E2282" s="29"/>
      <c r="F2282" s="29"/>
    </row>
    <row r="2283">
      <c r="B2283" s="29"/>
      <c r="C2283" s="29"/>
      <c r="D2283" s="29"/>
      <c r="E2283" s="29"/>
      <c r="F2283" s="29"/>
    </row>
    <row r="2284">
      <c r="B2284" s="29"/>
      <c r="C2284" s="29"/>
      <c r="D2284" s="29"/>
      <c r="E2284" s="29"/>
      <c r="F2284" s="29"/>
    </row>
    <row r="2285">
      <c r="B2285" s="29"/>
      <c r="C2285" s="29"/>
      <c r="D2285" s="29"/>
      <c r="E2285" s="29"/>
      <c r="F2285" s="29"/>
    </row>
    <row r="2286">
      <c r="B2286" s="29"/>
      <c r="C2286" s="29"/>
      <c r="D2286" s="29"/>
      <c r="E2286" s="29"/>
      <c r="F2286" s="29"/>
    </row>
    <row r="2287">
      <c r="B2287" s="29"/>
      <c r="C2287" s="29"/>
      <c r="D2287" s="29"/>
      <c r="E2287" s="29"/>
      <c r="F2287" s="29"/>
    </row>
    <row r="2288">
      <c r="B2288" s="29"/>
      <c r="C2288" s="29"/>
      <c r="D2288" s="29"/>
      <c r="E2288" s="29"/>
      <c r="F2288" s="29"/>
    </row>
    <row r="2289">
      <c r="B2289" s="29"/>
      <c r="C2289" s="29"/>
      <c r="D2289" s="29"/>
      <c r="E2289" s="29"/>
      <c r="F2289" s="29"/>
    </row>
    <row r="2290">
      <c r="B2290" s="29"/>
      <c r="C2290" s="29"/>
      <c r="D2290" s="29"/>
      <c r="E2290" s="29"/>
      <c r="F2290" s="29"/>
    </row>
    <row r="2291">
      <c r="B2291" s="29"/>
      <c r="C2291" s="29"/>
      <c r="D2291" s="29"/>
      <c r="E2291" s="29"/>
      <c r="F2291" s="29"/>
    </row>
    <row r="2292">
      <c r="B2292" s="29"/>
      <c r="C2292" s="29"/>
      <c r="D2292" s="29"/>
      <c r="E2292" s="29"/>
      <c r="F2292" s="29"/>
    </row>
    <row r="2293">
      <c r="B2293" s="29"/>
      <c r="C2293" s="29"/>
      <c r="D2293" s="29"/>
      <c r="E2293" s="29"/>
      <c r="F2293" s="29"/>
    </row>
    <row r="2294">
      <c r="B2294" s="29"/>
      <c r="C2294" s="29"/>
      <c r="D2294" s="29"/>
      <c r="E2294" s="29"/>
      <c r="F2294" s="29"/>
    </row>
    <row r="2295">
      <c r="B2295" s="29"/>
      <c r="C2295" s="29"/>
      <c r="D2295" s="29"/>
      <c r="E2295" s="29"/>
      <c r="F2295" s="29"/>
    </row>
    <row r="2296">
      <c r="B2296" s="29"/>
      <c r="C2296" s="29"/>
      <c r="D2296" s="29"/>
      <c r="E2296" s="29"/>
      <c r="F2296" s="29"/>
    </row>
    <row r="2297">
      <c r="B2297" s="29"/>
      <c r="C2297" s="29"/>
      <c r="D2297" s="29"/>
      <c r="E2297" s="29"/>
      <c r="F2297" s="29"/>
    </row>
    <row r="2298">
      <c r="B2298" s="29"/>
      <c r="C2298" s="29"/>
      <c r="D2298" s="29"/>
      <c r="E2298" s="29"/>
      <c r="F2298" s="29"/>
    </row>
    <row r="2299">
      <c r="B2299" s="29"/>
      <c r="C2299" s="29"/>
      <c r="D2299" s="29"/>
      <c r="E2299" s="29"/>
      <c r="F2299" s="29"/>
    </row>
    <row r="2300">
      <c r="B2300" s="29"/>
      <c r="C2300" s="29"/>
      <c r="D2300" s="29"/>
      <c r="E2300" s="29"/>
      <c r="F2300" s="29"/>
    </row>
    <row r="2301">
      <c r="B2301" s="29"/>
      <c r="C2301" s="29"/>
      <c r="D2301" s="29"/>
      <c r="E2301" s="29"/>
      <c r="F2301" s="29"/>
    </row>
    <row r="2302">
      <c r="B2302" s="29"/>
      <c r="C2302" s="29"/>
      <c r="D2302" s="29"/>
      <c r="E2302" s="29"/>
      <c r="F2302" s="29"/>
    </row>
    <row r="2303">
      <c r="B2303" s="29"/>
      <c r="C2303" s="29"/>
      <c r="D2303" s="29"/>
      <c r="E2303" s="29"/>
      <c r="F2303" s="29"/>
    </row>
    <row r="2304">
      <c r="B2304" s="29"/>
      <c r="C2304" s="29"/>
      <c r="D2304" s="29"/>
      <c r="E2304" s="29"/>
      <c r="F2304" s="29"/>
    </row>
    <row r="2305">
      <c r="B2305" s="29"/>
      <c r="C2305" s="29"/>
      <c r="D2305" s="29"/>
      <c r="E2305" s="29"/>
      <c r="F2305" s="29"/>
    </row>
    <row r="2306">
      <c r="B2306" s="29"/>
      <c r="C2306" s="29"/>
      <c r="D2306" s="29"/>
      <c r="E2306" s="29"/>
      <c r="F2306" s="29"/>
    </row>
    <row r="2307">
      <c r="B2307" s="29"/>
      <c r="C2307" s="29"/>
      <c r="D2307" s="29"/>
      <c r="E2307" s="29"/>
      <c r="F2307" s="29"/>
    </row>
    <row r="2308">
      <c r="B2308" s="29"/>
      <c r="C2308" s="29"/>
      <c r="D2308" s="29"/>
      <c r="E2308" s="29"/>
      <c r="F2308" s="29"/>
    </row>
    <row r="2309">
      <c r="B2309" s="29"/>
      <c r="C2309" s="29"/>
      <c r="D2309" s="29"/>
      <c r="E2309" s="29"/>
      <c r="F2309" s="29"/>
    </row>
    <row r="2310">
      <c r="B2310" s="29"/>
      <c r="C2310" s="29"/>
      <c r="D2310" s="29"/>
      <c r="E2310" s="29"/>
      <c r="F2310" s="29"/>
    </row>
    <row r="2311">
      <c r="B2311" s="29"/>
      <c r="C2311" s="29"/>
      <c r="D2311" s="29"/>
      <c r="E2311" s="29"/>
      <c r="F2311" s="29"/>
    </row>
    <row r="2312">
      <c r="B2312" s="29"/>
      <c r="C2312" s="29"/>
      <c r="D2312" s="29"/>
      <c r="E2312" s="29"/>
      <c r="F2312" s="29"/>
    </row>
    <row r="2313">
      <c r="B2313" s="29"/>
      <c r="C2313" s="29"/>
      <c r="D2313" s="29"/>
      <c r="E2313" s="29"/>
      <c r="F2313" s="29"/>
    </row>
    <row r="2314">
      <c r="B2314" s="29"/>
      <c r="C2314" s="29"/>
      <c r="D2314" s="29"/>
      <c r="E2314" s="29"/>
      <c r="F2314" s="29"/>
    </row>
    <row r="2315">
      <c r="B2315" s="29"/>
      <c r="C2315" s="29"/>
      <c r="D2315" s="29"/>
      <c r="E2315" s="29"/>
      <c r="F2315" s="29"/>
    </row>
    <row r="2316">
      <c r="B2316" s="29"/>
      <c r="C2316" s="29"/>
      <c r="D2316" s="29"/>
      <c r="E2316" s="29"/>
      <c r="F2316" s="29"/>
    </row>
    <row r="2317">
      <c r="B2317" s="29"/>
      <c r="C2317" s="29"/>
      <c r="D2317" s="29"/>
      <c r="E2317" s="29"/>
      <c r="F2317" s="29"/>
    </row>
    <row r="2318">
      <c r="B2318" s="29"/>
      <c r="C2318" s="29"/>
      <c r="D2318" s="29"/>
      <c r="E2318" s="29"/>
      <c r="F2318" s="29"/>
    </row>
    <row r="2319">
      <c r="B2319" s="29"/>
      <c r="C2319" s="29"/>
      <c r="D2319" s="29"/>
      <c r="E2319" s="29"/>
      <c r="F2319" s="29"/>
    </row>
    <row r="2320">
      <c r="B2320" s="29"/>
      <c r="C2320" s="29"/>
      <c r="D2320" s="29"/>
      <c r="E2320" s="29"/>
      <c r="F2320" s="29"/>
    </row>
    <row r="2321">
      <c r="B2321" s="29"/>
      <c r="C2321" s="29"/>
      <c r="D2321" s="29"/>
      <c r="E2321" s="29"/>
      <c r="F2321" s="29"/>
    </row>
    <row r="2322">
      <c r="B2322" s="29"/>
      <c r="C2322" s="29"/>
      <c r="D2322" s="29"/>
      <c r="E2322" s="29"/>
      <c r="F2322" s="29"/>
    </row>
    <row r="2323">
      <c r="B2323" s="29"/>
      <c r="C2323" s="29"/>
      <c r="D2323" s="29"/>
      <c r="E2323" s="29"/>
      <c r="F2323" s="29"/>
    </row>
    <row r="2324">
      <c r="B2324" s="29"/>
      <c r="C2324" s="29"/>
      <c r="D2324" s="29"/>
      <c r="E2324" s="29"/>
      <c r="F2324" s="29"/>
    </row>
    <row r="2325">
      <c r="B2325" s="29"/>
      <c r="C2325" s="29"/>
      <c r="D2325" s="29"/>
      <c r="E2325" s="29"/>
      <c r="F2325" s="29"/>
    </row>
    <row r="2326">
      <c r="B2326" s="29"/>
      <c r="C2326" s="29"/>
      <c r="D2326" s="29"/>
      <c r="E2326" s="29"/>
      <c r="F2326" s="29"/>
    </row>
    <row r="2327">
      <c r="B2327" s="29"/>
      <c r="C2327" s="29"/>
      <c r="D2327" s="29"/>
      <c r="E2327" s="29"/>
      <c r="F2327" s="29"/>
    </row>
    <row r="2328">
      <c r="B2328" s="29"/>
      <c r="C2328" s="29"/>
      <c r="D2328" s="29"/>
      <c r="E2328" s="29"/>
      <c r="F2328" s="29"/>
    </row>
    <row r="2329">
      <c r="B2329" s="29"/>
      <c r="C2329" s="29"/>
      <c r="D2329" s="29"/>
      <c r="E2329" s="29"/>
      <c r="F2329" s="29"/>
    </row>
    <row r="2330">
      <c r="B2330" s="29"/>
      <c r="C2330" s="29"/>
      <c r="D2330" s="29"/>
      <c r="E2330" s="29"/>
      <c r="F2330" s="29"/>
    </row>
    <row r="2331">
      <c r="B2331" s="29"/>
      <c r="C2331" s="29"/>
      <c r="D2331" s="29"/>
      <c r="E2331" s="29"/>
      <c r="F2331" s="29"/>
    </row>
    <row r="2332">
      <c r="B2332" s="29"/>
      <c r="C2332" s="29"/>
      <c r="D2332" s="29"/>
      <c r="E2332" s="29"/>
      <c r="F2332" s="29"/>
    </row>
    <row r="2333">
      <c r="B2333" s="29"/>
      <c r="C2333" s="29"/>
      <c r="D2333" s="29"/>
      <c r="E2333" s="29"/>
      <c r="F2333" s="29"/>
    </row>
    <row r="2334">
      <c r="B2334" s="29"/>
      <c r="C2334" s="29"/>
      <c r="D2334" s="29"/>
      <c r="E2334" s="29"/>
      <c r="F2334" s="29"/>
    </row>
    <row r="2335">
      <c r="B2335" s="29"/>
      <c r="C2335" s="29"/>
      <c r="D2335" s="29"/>
      <c r="E2335" s="29"/>
      <c r="F2335" s="29"/>
    </row>
    <row r="2336">
      <c r="B2336" s="29"/>
      <c r="C2336" s="29"/>
      <c r="D2336" s="29"/>
      <c r="E2336" s="29"/>
      <c r="F2336" s="29"/>
    </row>
    <row r="2337">
      <c r="B2337" s="29"/>
      <c r="C2337" s="29"/>
      <c r="D2337" s="29"/>
      <c r="E2337" s="29"/>
      <c r="F2337" s="29"/>
    </row>
    <row r="2338">
      <c r="B2338" s="29"/>
      <c r="C2338" s="29"/>
      <c r="D2338" s="29"/>
      <c r="E2338" s="29"/>
      <c r="F2338" s="29"/>
    </row>
    <row r="2339">
      <c r="B2339" s="29"/>
      <c r="C2339" s="29"/>
      <c r="D2339" s="29"/>
      <c r="E2339" s="29"/>
      <c r="F2339" s="29"/>
    </row>
    <row r="2340">
      <c r="B2340" s="29"/>
      <c r="C2340" s="29"/>
      <c r="D2340" s="29"/>
      <c r="E2340" s="29"/>
      <c r="F2340" s="29"/>
    </row>
    <row r="2341">
      <c r="B2341" s="29"/>
      <c r="C2341" s="29"/>
      <c r="D2341" s="29"/>
      <c r="E2341" s="29"/>
      <c r="F2341" s="29"/>
    </row>
    <row r="2342">
      <c r="B2342" s="29"/>
      <c r="C2342" s="29"/>
      <c r="D2342" s="29"/>
      <c r="E2342" s="29"/>
      <c r="F2342" s="29"/>
    </row>
    <row r="2343">
      <c r="B2343" s="29"/>
      <c r="C2343" s="29"/>
      <c r="D2343" s="29"/>
      <c r="E2343" s="29"/>
      <c r="F2343" s="29"/>
    </row>
    <row r="2344">
      <c r="B2344" s="29"/>
      <c r="C2344" s="29"/>
      <c r="D2344" s="29"/>
      <c r="E2344" s="29"/>
      <c r="F2344" s="29"/>
    </row>
    <row r="2345">
      <c r="B2345" s="29"/>
      <c r="C2345" s="29"/>
      <c r="D2345" s="29"/>
      <c r="E2345" s="29"/>
      <c r="F2345" s="29"/>
    </row>
    <row r="2346">
      <c r="B2346" s="29"/>
      <c r="C2346" s="29"/>
      <c r="D2346" s="29"/>
      <c r="E2346" s="29"/>
      <c r="F2346" s="29"/>
    </row>
    <row r="2347">
      <c r="B2347" s="29"/>
      <c r="C2347" s="29"/>
      <c r="D2347" s="29"/>
      <c r="E2347" s="29"/>
      <c r="F2347" s="29"/>
    </row>
    <row r="2348">
      <c r="B2348" s="29"/>
      <c r="C2348" s="29"/>
      <c r="D2348" s="29"/>
      <c r="E2348" s="29"/>
      <c r="F2348" s="29"/>
    </row>
    <row r="2349">
      <c r="B2349" s="29"/>
      <c r="C2349" s="29"/>
      <c r="D2349" s="29"/>
      <c r="E2349" s="29"/>
      <c r="F2349" s="29"/>
    </row>
    <row r="2350">
      <c r="B2350" s="29"/>
      <c r="C2350" s="29"/>
      <c r="D2350" s="29"/>
      <c r="E2350" s="29"/>
      <c r="F2350" s="29"/>
    </row>
    <row r="2351">
      <c r="B2351" s="29"/>
      <c r="C2351" s="29"/>
      <c r="D2351" s="29"/>
      <c r="E2351" s="29"/>
      <c r="F2351" s="29"/>
    </row>
    <row r="2352">
      <c r="B2352" s="29"/>
      <c r="C2352" s="29"/>
      <c r="D2352" s="29"/>
      <c r="E2352" s="29"/>
      <c r="F2352" s="29"/>
    </row>
    <row r="2353">
      <c r="B2353" s="29"/>
      <c r="C2353" s="29"/>
      <c r="D2353" s="29"/>
      <c r="E2353" s="29"/>
      <c r="F2353" s="29"/>
    </row>
    <row r="2354">
      <c r="B2354" s="29"/>
      <c r="C2354" s="29"/>
      <c r="D2354" s="29"/>
      <c r="E2354" s="29"/>
      <c r="F2354" s="29"/>
    </row>
    <row r="2355">
      <c r="B2355" s="29"/>
      <c r="C2355" s="29"/>
      <c r="D2355" s="29"/>
      <c r="E2355" s="29"/>
      <c r="F2355" s="29"/>
    </row>
    <row r="2356">
      <c r="B2356" s="29"/>
      <c r="C2356" s="29"/>
      <c r="D2356" s="29"/>
      <c r="E2356" s="29"/>
      <c r="F2356" s="29"/>
    </row>
    <row r="2357">
      <c r="B2357" s="29"/>
      <c r="C2357" s="29"/>
      <c r="D2357" s="29"/>
      <c r="E2357" s="29"/>
      <c r="F2357" s="29"/>
    </row>
    <row r="2358">
      <c r="B2358" s="29"/>
      <c r="C2358" s="29"/>
      <c r="D2358" s="29"/>
      <c r="E2358" s="29"/>
      <c r="F2358" s="29"/>
    </row>
    <row r="2359">
      <c r="B2359" s="29"/>
      <c r="C2359" s="29"/>
      <c r="D2359" s="29"/>
      <c r="E2359" s="29"/>
      <c r="F2359" s="29"/>
    </row>
    <row r="2360">
      <c r="B2360" s="29"/>
      <c r="C2360" s="29"/>
      <c r="D2360" s="29"/>
      <c r="E2360" s="29"/>
      <c r="F2360" s="29"/>
    </row>
    <row r="2361">
      <c r="B2361" s="29"/>
      <c r="C2361" s="29"/>
      <c r="D2361" s="29"/>
      <c r="E2361" s="29"/>
      <c r="F2361" s="29"/>
    </row>
    <row r="2362">
      <c r="B2362" s="29"/>
      <c r="C2362" s="29"/>
      <c r="D2362" s="29"/>
      <c r="E2362" s="29"/>
      <c r="F2362" s="29"/>
    </row>
    <row r="2363">
      <c r="B2363" s="29"/>
      <c r="C2363" s="29"/>
      <c r="D2363" s="29"/>
      <c r="E2363" s="29"/>
      <c r="F2363" s="29"/>
    </row>
    <row r="2364">
      <c r="B2364" s="29"/>
      <c r="C2364" s="29"/>
      <c r="D2364" s="29"/>
      <c r="E2364" s="29"/>
      <c r="F2364" s="29"/>
    </row>
    <row r="2365">
      <c r="B2365" s="29"/>
      <c r="C2365" s="29"/>
      <c r="D2365" s="29"/>
      <c r="E2365" s="29"/>
      <c r="F2365" s="29"/>
    </row>
    <row r="2366">
      <c r="B2366" s="29"/>
      <c r="C2366" s="29"/>
      <c r="D2366" s="29"/>
      <c r="E2366" s="29"/>
      <c r="F2366" s="29"/>
    </row>
    <row r="2367">
      <c r="B2367" s="29"/>
      <c r="C2367" s="29"/>
      <c r="D2367" s="29"/>
      <c r="E2367" s="29"/>
      <c r="F2367" s="29"/>
    </row>
    <row r="2368">
      <c r="B2368" s="29"/>
      <c r="C2368" s="29"/>
      <c r="D2368" s="29"/>
      <c r="E2368" s="29"/>
      <c r="F2368" s="29"/>
    </row>
    <row r="2369">
      <c r="B2369" s="29"/>
      <c r="C2369" s="29"/>
      <c r="D2369" s="29"/>
      <c r="E2369" s="29"/>
      <c r="F2369" s="29"/>
    </row>
    <row r="2370">
      <c r="B2370" s="29"/>
      <c r="C2370" s="29"/>
      <c r="D2370" s="29"/>
      <c r="E2370" s="29"/>
      <c r="F2370" s="29"/>
    </row>
    <row r="2371">
      <c r="B2371" s="29"/>
      <c r="C2371" s="29"/>
      <c r="D2371" s="29"/>
      <c r="E2371" s="29"/>
      <c r="F2371" s="29"/>
    </row>
    <row r="2372">
      <c r="B2372" s="29"/>
      <c r="C2372" s="29"/>
      <c r="D2372" s="29"/>
      <c r="E2372" s="29"/>
      <c r="F2372" s="29"/>
    </row>
    <row r="2373">
      <c r="B2373" s="29"/>
      <c r="C2373" s="29"/>
      <c r="D2373" s="29"/>
      <c r="E2373" s="29"/>
      <c r="F2373" s="29"/>
    </row>
    <row r="2374">
      <c r="B2374" s="29"/>
      <c r="C2374" s="29"/>
      <c r="D2374" s="29"/>
      <c r="E2374" s="29"/>
      <c r="F2374" s="29"/>
    </row>
    <row r="2375">
      <c r="B2375" s="29"/>
      <c r="C2375" s="29"/>
      <c r="D2375" s="29"/>
      <c r="E2375" s="29"/>
      <c r="F2375" s="29"/>
    </row>
    <row r="2376">
      <c r="B2376" s="29"/>
      <c r="C2376" s="29"/>
      <c r="D2376" s="29"/>
      <c r="E2376" s="29"/>
      <c r="F2376" s="29"/>
    </row>
    <row r="2377">
      <c r="B2377" s="29"/>
      <c r="C2377" s="29"/>
      <c r="D2377" s="29"/>
      <c r="E2377" s="29"/>
      <c r="F2377" s="29"/>
    </row>
    <row r="2378">
      <c r="B2378" s="29"/>
      <c r="C2378" s="29"/>
      <c r="D2378" s="29"/>
      <c r="E2378" s="29"/>
      <c r="F2378" s="29"/>
    </row>
    <row r="2379">
      <c r="B2379" s="29"/>
      <c r="C2379" s="29"/>
      <c r="D2379" s="29"/>
      <c r="E2379" s="29"/>
      <c r="F2379" s="29"/>
    </row>
    <row r="2380">
      <c r="B2380" s="29"/>
      <c r="C2380" s="29"/>
      <c r="D2380" s="29"/>
      <c r="E2380" s="29"/>
      <c r="F2380" s="29"/>
    </row>
    <row r="2381">
      <c r="B2381" s="29"/>
      <c r="C2381" s="29"/>
      <c r="D2381" s="29"/>
      <c r="E2381" s="29"/>
      <c r="F2381" s="29"/>
    </row>
    <row r="2382">
      <c r="B2382" s="29"/>
      <c r="C2382" s="29"/>
      <c r="D2382" s="29"/>
      <c r="E2382" s="29"/>
      <c r="F2382" s="29"/>
    </row>
    <row r="2383">
      <c r="B2383" s="29"/>
      <c r="C2383" s="29"/>
      <c r="D2383" s="29"/>
      <c r="E2383" s="29"/>
      <c r="F2383" s="29"/>
    </row>
    <row r="2384">
      <c r="B2384" s="29"/>
      <c r="C2384" s="29"/>
      <c r="D2384" s="29"/>
      <c r="E2384" s="29"/>
      <c r="F2384" s="29"/>
    </row>
    <row r="2385">
      <c r="B2385" s="29"/>
      <c r="C2385" s="29"/>
      <c r="D2385" s="29"/>
      <c r="E2385" s="29"/>
      <c r="F2385" s="29"/>
    </row>
    <row r="2386">
      <c r="B2386" s="29"/>
      <c r="C2386" s="29"/>
      <c r="D2386" s="29"/>
      <c r="E2386" s="29"/>
      <c r="F2386" s="29"/>
    </row>
    <row r="2387">
      <c r="B2387" s="29"/>
      <c r="C2387" s="29"/>
      <c r="D2387" s="29"/>
      <c r="E2387" s="29"/>
      <c r="F2387" s="29"/>
    </row>
    <row r="2388">
      <c r="B2388" s="29"/>
      <c r="C2388" s="29"/>
      <c r="D2388" s="29"/>
      <c r="E2388" s="29"/>
      <c r="F2388" s="29"/>
    </row>
    <row r="2389">
      <c r="B2389" s="29"/>
      <c r="C2389" s="29"/>
      <c r="D2389" s="29"/>
      <c r="E2389" s="29"/>
      <c r="F2389" s="29"/>
    </row>
    <row r="2390">
      <c r="B2390" s="29"/>
      <c r="C2390" s="29"/>
      <c r="D2390" s="29"/>
      <c r="E2390" s="29"/>
      <c r="F2390" s="29"/>
    </row>
    <row r="2391">
      <c r="B2391" s="29"/>
      <c r="C2391" s="29"/>
      <c r="D2391" s="29"/>
      <c r="E2391" s="29"/>
      <c r="F2391" s="29"/>
    </row>
    <row r="2392">
      <c r="B2392" s="29"/>
      <c r="C2392" s="29"/>
      <c r="D2392" s="29"/>
      <c r="E2392" s="29"/>
      <c r="F2392" s="29"/>
    </row>
    <row r="2393">
      <c r="B2393" s="29"/>
      <c r="C2393" s="29"/>
      <c r="D2393" s="29"/>
      <c r="E2393" s="29"/>
      <c r="F2393" s="29"/>
    </row>
    <row r="2394">
      <c r="B2394" s="29"/>
      <c r="C2394" s="29"/>
      <c r="D2394" s="29"/>
      <c r="E2394" s="29"/>
      <c r="F2394" s="29"/>
    </row>
    <row r="2395">
      <c r="B2395" s="29"/>
      <c r="C2395" s="29"/>
      <c r="D2395" s="29"/>
      <c r="E2395" s="29"/>
      <c r="F2395" s="29"/>
    </row>
    <row r="2396">
      <c r="B2396" s="29"/>
      <c r="C2396" s="29"/>
      <c r="D2396" s="29"/>
      <c r="E2396" s="29"/>
      <c r="F2396" s="29"/>
    </row>
    <row r="2397">
      <c r="B2397" s="29"/>
      <c r="C2397" s="29"/>
      <c r="D2397" s="29"/>
      <c r="E2397" s="29"/>
      <c r="F2397" s="29"/>
    </row>
    <row r="2398">
      <c r="B2398" s="29"/>
      <c r="C2398" s="29"/>
      <c r="D2398" s="29"/>
      <c r="E2398" s="29"/>
      <c r="F2398" s="29"/>
    </row>
    <row r="2399">
      <c r="B2399" s="29"/>
      <c r="C2399" s="29"/>
      <c r="D2399" s="29"/>
      <c r="E2399" s="29"/>
      <c r="F2399" s="29"/>
    </row>
    <row r="2400">
      <c r="B2400" s="29"/>
      <c r="C2400" s="29"/>
      <c r="D2400" s="29"/>
      <c r="E2400" s="29"/>
      <c r="F2400" s="29"/>
    </row>
    <row r="2401">
      <c r="B2401" s="29"/>
      <c r="C2401" s="29"/>
      <c r="D2401" s="29"/>
      <c r="E2401" s="29"/>
      <c r="F2401" s="29"/>
    </row>
    <row r="2402">
      <c r="B2402" s="29"/>
      <c r="C2402" s="29"/>
      <c r="D2402" s="29"/>
      <c r="E2402" s="29"/>
      <c r="F2402" s="29"/>
    </row>
    <row r="2403">
      <c r="B2403" s="29"/>
      <c r="C2403" s="29"/>
      <c r="D2403" s="29"/>
      <c r="E2403" s="29"/>
      <c r="F2403" s="29"/>
    </row>
    <row r="2404">
      <c r="B2404" s="29"/>
      <c r="C2404" s="29"/>
      <c r="D2404" s="29"/>
      <c r="E2404" s="29"/>
      <c r="F2404" s="29"/>
    </row>
    <row r="2405">
      <c r="B2405" s="29"/>
      <c r="C2405" s="29"/>
      <c r="D2405" s="29"/>
      <c r="E2405" s="29"/>
      <c r="F2405" s="29"/>
    </row>
    <row r="2406">
      <c r="B2406" s="29"/>
      <c r="C2406" s="29"/>
      <c r="D2406" s="29"/>
      <c r="E2406" s="29"/>
      <c r="F2406" s="29"/>
    </row>
    <row r="2407">
      <c r="B2407" s="29"/>
      <c r="C2407" s="29"/>
      <c r="D2407" s="29"/>
      <c r="E2407" s="29"/>
      <c r="F2407" s="29"/>
    </row>
    <row r="2408">
      <c r="B2408" s="29"/>
      <c r="C2408" s="29"/>
      <c r="D2408" s="29"/>
      <c r="E2408" s="29"/>
      <c r="F2408" s="29"/>
    </row>
    <row r="2409">
      <c r="B2409" s="29"/>
      <c r="C2409" s="29"/>
      <c r="D2409" s="29"/>
      <c r="E2409" s="29"/>
      <c r="F2409" s="29"/>
    </row>
    <row r="2410">
      <c r="B2410" s="29"/>
      <c r="C2410" s="29"/>
      <c r="D2410" s="29"/>
      <c r="E2410" s="29"/>
      <c r="F2410" s="29"/>
    </row>
    <row r="2411">
      <c r="B2411" s="29"/>
      <c r="C2411" s="29"/>
      <c r="D2411" s="29"/>
      <c r="E2411" s="29"/>
      <c r="F2411" s="29"/>
    </row>
    <row r="2412">
      <c r="B2412" s="29"/>
      <c r="C2412" s="29"/>
      <c r="D2412" s="29"/>
      <c r="E2412" s="29"/>
      <c r="F2412" s="29"/>
    </row>
    <row r="2413">
      <c r="B2413" s="29"/>
      <c r="C2413" s="29"/>
      <c r="D2413" s="29"/>
      <c r="E2413" s="29"/>
      <c r="F2413" s="29"/>
    </row>
    <row r="2414">
      <c r="B2414" s="29"/>
      <c r="C2414" s="29"/>
      <c r="D2414" s="29"/>
      <c r="E2414" s="29"/>
      <c r="F2414" s="29"/>
    </row>
    <row r="2415">
      <c r="B2415" s="29"/>
      <c r="C2415" s="29"/>
      <c r="D2415" s="29"/>
      <c r="E2415" s="29"/>
      <c r="F2415" s="29"/>
    </row>
    <row r="2416">
      <c r="B2416" s="29"/>
      <c r="C2416" s="29"/>
      <c r="D2416" s="29"/>
      <c r="E2416" s="29"/>
      <c r="F2416" s="29"/>
    </row>
    <row r="2417">
      <c r="B2417" s="29"/>
      <c r="C2417" s="29"/>
      <c r="D2417" s="29"/>
      <c r="E2417" s="29"/>
      <c r="F2417" s="29"/>
    </row>
    <row r="2418">
      <c r="B2418" s="29"/>
      <c r="C2418" s="29"/>
      <c r="D2418" s="29"/>
      <c r="E2418" s="29"/>
      <c r="F2418" s="29"/>
    </row>
    <row r="2419">
      <c r="B2419" s="29"/>
      <c r="C2419" s="29"/>
      <c r="D2419" s="29"/>
      <c r="E2419" s="29"/>
      <c r="F2419" s="29"/>
    </row>
    <row r="2420">
      <c r="B2420" s="29"/>
      <c r="C2420" s="29"/>
      <c r="D2420" s="29"/>
      <c r="E2420" s="29"/>
      <c r="F2420" s="29"/>
    </row>
    <row r="2421">
      <c r="B2421" s="29"/>
      <c r="C2421" s="29"/>
      <c r="D2421" s="29"/>
      <c r="E2421" s="29"/>
      <c r="F2421" s="29"/>
    </row>
    <row r="2422">
      <c r="B2422" s="29"/>
      <c r="C2422" s="29"/>
      <c r="D2422" s="29"/>
      <c r="E2422" s="29"/>
      <c r="F2422" s="29"/>
    </row>
    <row r="2423">
      <c r="B2423" s="29"/>
      <c r="C2423" s="29"/>
      <c r="D2423" s="29"/>
      <c r="E2423" s="29"/>
      <c r="F2423" s="29"/>
    </row>
    <row r="2424">
      <c r="B2424" s="29"/>
      <c r="C2424" s="29"/>
      <c r="D2424" s="29"/>
      <c r="E2424" s="29"/>
      <c r="F2424" s="29"/>
    </row>
    <row r="2425">
      <c r="B2425" s="29"/>
      <c r="C2425" s="29"/>
      <c r="D2425" s="29"/>
      <c r="E2425" s="29"/>
      <c r="F2425" s="29"/>
    </row>
    <row r="2426">
      <c r="B2426" s="29"/>
      <c r="C2426" s="29"/>
      <c r="D2426" s="29"/>
      <c r="E2426" s="29"/>
      <c r="F2426" s="29"/>
    </row>
    <row r="2427">
      <c r="B2427" s="29"/>
      <c r="C2427" s="29"/>
      <c r="D2427" s="29"/>
      <c r="E2427" s="29"/>
      <c r="F2427" s="29"/>
    </row>
    <row r="2428">
      <c r="B2428" s="29"/>
      <c r="C2428" s="29"/>
      <c r="D2428" s="29"/>
      <c r="E2428" s="29"/>
      <c r="F2428" s="29"/>
    </row>
    <row r="2429">
      <c r="B2429" s="29"/>
      <c r="C2429" s="29"/>
      <c r="D2429" s="29"/>
      <c r="E2429" s="29"/>
      <c r="F2429" s="29"/>
    </row>
    <row r="2430">
      <c r="B2430" s="29"/>
      <c r="C2430" s="29"/>
      <c r="D2430" s="29"/>
      <c r="E2430" s="29"/>
      <c r="F2430" s="29"/>
    </row>
    <row r="2431">
      <c r="B2431" s="29"/>
      <c r="C2431" s="29"/>
      <c r="D2431" s="29"/>
      <c r="E2431" s="29"/>
      <c r="F2431" s="29"/>
    </row>
    <row r="2432">
      <c r="B2432" s="29"/>
      <c r="C2432" s="29"/>
      <c r="D2432" s="29"/>
      <c r="E2432" s="29"/>
      <c r="F2432" s="29"/>
    </row>
    <row r="2433">
      <c r="B2433" s="29"/>
      <c r="C2433" s="29"/>
      <c r="D2433" s="29"/>
      <c r="E2433" s="29"/>
      <c r="F2433" s="29"/>
    </row>
    <row r="2434">
      <c r="B2434" s="29"/>
      <c r="C2434" s="29"/>
      <c r="D2434" s="29"/>
      <c r="E2434" s="29"/>
      <c r="F2434" s="29"/>
    </row>
    <row r="2435">
      <c r="B2435" s="29"/>
      <c r="C2435" s="29"/>
      <c r="D2435" s="29"/>
      <c r="E2435" s="29"/>
      <c r="F2435" s="29"/>
    </row>
    <row r="2436">
      <c r="B2436" s="29"/>
      <c r="C2436" s="29"/>
      <c r="D2436" s="29"/>
      <c r="E2436" s="29"/>
      <c r="F2436" s="29"/>
    </row>
    <row r="2437">
      <c r="B2437" s="29"/>
      <c r="C2437" s="29"/>
      <c r="D2437" s="29"/>
      <c r="E2437" s="29"/>
      <c r="F2437" s="29"/>
    </row>
    <row r="2438">
      <c r="B2438" s="29"/>
      <c r="C2438" s="29"/>
      <c r="D2438" s="29"/>
      <c r="E2438" s="29"/>
      <c r="F2438" s="29"/>
    </row>
    <row r="2439">
      <c r="B2439" s="29"/>
      <c r="C2439" s="29"/>
      <c r="D2439" s="29"/>
      <c r="E2439" s="29"/>
      <c r="F2439" s="29"/>
    </row>
    <row r="2440">
      <c r="B2440" s="29"/>
      <c r="C2440" s="29"/>
      <c r="D2440" s="29"/>
      <c r="E2440" s="29"/>
      <c r="F2440" s="29"/>
    </row>
    <row r="2441">
      <c r="B2441" s="29"/>
      <c r="C2441" s="29"/>
      <c r="D2441" s="29"/>
      <c r="E2441" s="29"/>
      <c r="F2441" s="29"/>
    </row>
    <row r="2442">
      <c r="B2442" s="29"/>
      <c r="C2442" s="29"/>
      <c r="D2442" s="29"/>
      <c r="E2442" s="29"/>
      <c r="F2442" s="29"/>
    </row>
    <row r="2443">
      <c r="B2443" s="29"/>
      <c r="C2443" s="29"/>
      <c r="D2443" s="29"/>
      <c r="E2443" s="29"/>
      <c r="F2443" s="29"/>
    </row>
    <row r="2444">
      <c r="B2444" s="29"/>
      <c r="C2444" s="29"/>
      <c r="D2444" s="29"/>
      <c r="E2444" s="29"/>
      <c r="F2444" s="29"/>
    </row>
    <row r="2445">
      <c r="B2445" s="29"/>
      <c r="C2445" s="29"/>
      <c r="D2445" s="29"/>
      <c r="E2445" s="29"/>
      <c r="F2445" s="29"/>
    </row>
    <row r="2446">
      <c r="B2446" s="29"/>
      <c r="C2446" s="29"/>
      <c r="D2446" s="29"/>
      <c r="E2446" s="29"/>
      <c r="F2446" s="29"/>
    </row>
    <row r="2447">
      <c r="B2447" s="29"/>
      <c r="C2447" s="29"/>
      <c r="D2447" s="29"/>
      <c r="E2447" s="29"/>
      <c r="F2447" s="29"/>
    </row>
    <row r="2448">
      <c r="B2448" s="29"/>
      <c r="C2448" s="29"/>
      <c r="D2448" s="29"/>
      <c r="E2448" s="29"/>
      <c r="F2448" s="29"/>
    </row>
    <row r="2449">
      <c r="B2449" s="29"/>
      <c r="C2449" s="29"/>
      <c r="D2449" s="29"/>
      <c r="E2449" s="29"/>
      <c r="F2449" s="29"/>
    </row>
    <row r="2450">
      <c r="B2450" s="29"/>
      <c r="C2450" s="29"/>
      <c r="D2450" s="29"/>
      <c r="E2450" s="29"/>
      <c r="F2450" s="29"/>
    </row>
    <row r="2451">
      <c r="B2451" s="29"/>
      <c r="C2451" s="29"/>
      <c r="D2451" s="29"/>
      <c r="E2451" s="29"/>
      <c r="F2451" s="29"/>
    </row>
    <row r="2452">
      <c r="B2452" s="29"/>
      <c r="C2452" s="29"/>
      <c r="D2452" s="29"/>
      <c r="E2452" s="29"/>
      <c r="F2452" s="29"/>
    </row>
    <row r="2453">
      <c r="B2453" s="29"/>
      <c r="C2453" s="29"/>
      <c r="D2453" s="29"/>
      <c r="E2453" s="29"/>
      <c r="F2453" s="29"/>
    </row>
    <row r="2454">
      <c r="B2454" s="29"/>
      <c r="C2454" s="29"/>
      <c r="D2454" s="29"/>
      <c r="E2454" s="29"/>
      <c r="F2454" s="29"/>
    </row>
    <row r="2455">
      <c r="B2455" s="29"/>
      <c r="C2455" s="29"/>
      <c r="D2455" s="29"/>
      <c r="E2455" s="29"/>
      <c r="F2455" s="29"/>
    </row>
    <row r="2456">
      <c r="B2456" s="29"/>
      <c r="C2456" s="29"/>
      <c r="D2456" s="29"/>
      <c r="E2456" s="29"/>
      <c r="F2456" s="29"/>
    </row>
    <row r="2457">
      <c r="B2457" s="29"/>
      <c r="C2457" s="29"/>
      <c r="D2457" s="29"/>
      <c r="E2457" s="29"/>
      <c r="F2457" s="29"/>
    </row>
    <row r="2458">
      <c r="B2458" s="29"/>
      <c r="C2458" s="29"/>
      <c r="D2458" s="29"/>
      <c r="E2458" s="29"/>
      <c r="F2458" s="29"/>
    </row>
    <row r="2459">
      <c r="B2459" s="29"/>
      <c r="C2459" s="29"/>
      <c r="D2459" s="29"/>
      <c r="E2459" s="29"/>
      <c r="F2459" s="29"/>
    </row>
    <row r="2460">
      <c r="B2460" s="29"/>
      <c r="C2460" s="29"/>
      <c r="D2460" s="29"/>
      <c r="E2460" s="29"/>
      <c r="F2460" s="29"/>
    </row>
    <row r="2461">
      <c r="B2461" s="29"/>
      <c r="C2461" s="29"/>
      <c r="D2461" s="29"/>
      <c r="E2461" s="29"/>
      <c r="F2461" s="29"/>
    </row>
    <row r="2462">
      <c r="B2462" s="29"/>
      <c r="C2462" s="29"/>
      <c r="D2462" s="29"/>
      <c r="E2462" s="29"/>
      <c r="F2462" s="29"/>
    </row>
    <row r="2463">
      <c r="B2463" s="29"/>
      <c r="C2463" s="29"/>
      <c r="D2463" s="29"/>
      <c r="E2463" s="29"/>
      <c r="F2463" s="29"/>
    </row>
    <row r="2464">
      <c r="B2464" s="29"/>
      <c r="C2464" s="29"/>
      <c r="D2464" s="29"/>
      <c r="E2464" s="29"/>
      <c r="F2464" s="29"/>
    </row>
    <row r="2465">
      <c r="B2465" s="29"/>
      <c r="C2465" s="29"/>
      <c r="D2465" s="29"/>
      <c r="E2465" s="29"/>
      <c r="F2465" s="29"/>
    </row>
    <row r="2466">
      <c r="B2466" s="29"/>
      <c r="C2466" s="29"/>
      <c r="D2466" s="29"/>
      <c r="E2466" s="29"/>
      <c r="F2466" s="29"/>
    </row>
    <row r="2467">
      <c r="B2467" s="29"/>
      <c r="C2467" s="29"/>
      <c r="D2467" s="29"/>
      <c r="E2467" s="29"/>
      <c r="F2467" s="29"/>
    </row>
    <row r="2468">
      <c r="B2468" s="29"/>
      <c r="C2468" s="29"/>
      <c r="D2468" s="29"/>
      <c r="E2468" s="29"/>
      <c r="F2468" s="29"/>
    </row>
    <row r="2469">
      <c r="B2469" s="29"/>
      <c r="C2469" s="29"/>
      <c r="D2469" s="29"/>
      <c r="E2469" s="29"/>
      <c r="F2469" s="29"/>
    </row>
    <row r="2470">
      <c r="B2470" s="29"/>
      <c r="C2470" s="29"/>
      <c r="D2470" s="29"/>
      <c r="E2470" s="29"/>
      <c r="F2470" s="29"/>
    </row>
    <row r="2471">
      <c r="B2471" s="29"/>
      <c r="C2471" s="29"/>
      <c r="D2471" s="29"/>
      <c r="E2471" s="29"/>
      <c r="F2471" s="29"/>
    </row>
    <row r="2472">
      <c r="B2472" s="29"/>
      <c r="C2472" s="29"/>
      <c r="D2472" s="29"/>
      <c r="E2472" s="29"/>
      <c r="F2472" s="29"/>
    </row>
    <row r="2473">
      <c r="B2473" s="29"/>
      <c r="C2473" s="29"/>
      <c r="D2473" s="29"/>
      <c r="E2473" s="29"/>
      <c r="F2473" s="29"/>
    </row>
    <row r="2474">
      <c r="B2474" s="29"/>
      <c r="C2474" s="29"/>
      <c r="D2474" s="29"/>
      <c r="E2474" s="29"/>
      <c r="F2474" s="29"/>
    </row>
    <row r="2475">
      <c r="B2475" s="29"/>
      <c r="C2475" s="29"/>
      <c r="D2475" s="29"/>
      <c r="E2475" s="29"/>
      <c r="F2475" s="29"/>
    </row>
    <row r="2476">
      <c r="B2476" s="29"/>
      <c r="C2476" s="29"/>
      <c r="D2476" s="29"/>
      <c r="E2476" s="29"/>
      <c r="F2476" s="29"/>
    </row>
    <row r="2477">
      <c r="B2477" s="29"/>
      <c r="C2477" s="29"/>
      <c r="D2477" s="29"/>
      <c r="E2477" s="29"/>
      <c r="F2477" s="29"/>
    </row>
    <row r="2478">
      <c r="B2478" s="29"/>
      <c r="C2478" s="29"/>
      <c r="D2478" s="29"/>
      <c r="E2478" s="29"/>
      <c r="F2478" s="29"/>
    </row>
    <row r="2479">
      <c r="B2479" s="29"/>
      <c r="C2479" s="29"/>
      <c r="D2479" s="29"/>
      <c r="E2479" s="29"/>
      <c r="F2479" s="29"/>
    </row>
    <row r="2480">
      <c r="B2480" s="29"/>
      <c r="C2480" s="29"/>
      <c r="D2480" s="29"/>
      <c r="E2480" s="29"/>
      <c r="F2480" s="29"/>
    </row>
    <row r="2481">
      <c r="B2481" s="29"/>
      <c r="C2481" s="29"/>
      <c r="D2481" s="29"/>
      <c r="E2481" s="29"/>
      <c r="F2481" s="29"/>
    </row>
    <row r="2482">
      <c r="B2482" s="29"/>
      <c r="C2482" s="29"/>
      <c r="D2482" s="29"/>
      <c r="E2482" s="29"/>
      <c r="F2482" s="29"/>
    </row>
    <row r="2483">
      <c r="B2483" s="29"/>
      <c r="C2483" s="29"/>
      <c r="D2483" s="29"/>
      <c r="E2483" s="29"/>
      <c r="F2483" s="29"/>
    </row>
    <row r="2484">
      <c r="B2484" s="29"/>
      <c r="C2484" s="29"/>
      <c r="D2484" s="29"/>
      <c r="E2484" s="29"/>
      <c r="F2484" s="29"/>
    </row>
    <row r="2485">
      <c r="B2485" s="29"/>
      <c r="C2485" s="29"/>
      <c r="D2485" s="29"/>
      <c r="E2485" s="29"/>
      <c r="F2485" s="29"/>
    </row>
    <row r="2486">
      <c r="B2486" s="29"/>
      <c r="C2486" s="29"/>
      <c r="D2486" s="29"/>
      <c r="E2486" s="29"/>
      <c r="F2486" s="29"/>
    </row>
    <row r="2487">
      <c r="B2487" s="29"/>
      <c r="C2487" s="29"/>
      <c r="D2487" s="29"/>
      <c r="E2487" s="29"/>
      <c r="F2487" s="29"/>
    </row>
    <row r="2488">
      <c r="B2488" s="29"/>
      <c r="C2488" s="29"/>
      <c r="D2488" s="29"/>
      <c r="E2488" s="29"/>
      <c r="F2488" s="29"/>
    </row>
    <row r="2489">
      <c r="B2489" s="29"/>
      <c r="C2489" s="29"/>
      <c r="D2489" s="29"/>
      <c r="E2489" s="29"/>
      <c r="F2489" s="29"/>
    </row>
    <row r="2490">
      <c r="B2490" s="29"/>
      <c r="C2490" s="29"/>
      <c r="D2490" s="29"/>
      <c r="E2490" s="29"/>
      <c r="F2490" s="29"/>
    </row>
    <row r="2491">
      <c r="B2491" s="29"/>
      <c r="C2491" s="29"/>
      <c r="D2491" s="29"/>
      <c r="E2491" s="29"/>
      <c r="F2491" s="29"/>
    </row>
    <row r="2492">
      <c r="B2492" s="29"/>
      <c r="C2492" s="29"/>
      <c r="D2492" s="29"/>
      <c r="E2492" s="29"/>
      <c r="F2492" s="29"/>
    </row>
    <row r="2493">
      <c r="B2493" s="29"/>
      <c r="C2493" s="29"/>
      <c r="D2493" s="29"/>
      <c r="E2493" s="29"/>
      <c r="F2493" s="29"/>
    </row>
    <row r="2494">
      <c r="B2494" s="29"/>
      <c r="C2494" s="29"/>
      <c r="D2494" s="29"/>
      <c r="E2494" s="29"/>
      <c r="F2494" s="29"/>
    </row>
    <row r="2495">
      <c r="B2495" s="29"/>
      <c r="C2495" s="29"/>
      <c r="D2495" s="29"/>
      <c r="E2495" s="29"/>
      <c r="F2495" s="29"/>
    </row>
    <row r="2496">
      <c r="B2496" s="29"/>
      <c r="C2496" s="29"/>
      <c r="D2496" s="29"/>
      <c r="E2496" s="29"/>
      <c r="F2496" s="29"/>
    </row>
    <row r="2497">
      <c r="B2497" s="29"/>
      <c r="C2497" s="29"/>
      <c r="D2497" s="29"/>
      <c r="E2497" s="29"/>
      <c r="F2497" s="29"/>
    </row>
    <row r="2498">
      <c r="B2498" s="29"/>
      <c r="C2498" s="29"/>
      <c r="D2498" s="29"/>
      <c r="E2498" s="29"/>
      <c r="F2498" s="29"/>
    </row>
    <row r="2499">
      <c r="B2499" s="29"/>
      <c r="C2499" s="29"/>
      <c r="D2499" s="29"/>
      <c r="E2499" s="29"/>
      <c r="F2499" s="29"/>
    </row>
    <row r="2500">
      <c r="B2500" s="29"/>
      <c r="C2500" s="29"/>
      <c r="D2500" s="29"/>
      <c r="E2500" s="29"/>
      <c r="F2500" s="29"/>
    </row>
    <row r="2501">
      <c r="B2501" s="29"/>
      <c r="C2501" s="29"/>
      <c r="D2501" s="29"/>
      <c r="E2501" s="29"/>
      <c r="F2501" s="29"/>
    </row>
    <row r="2502">
      <c r="B2502" s="29"/>
      <c r="C2502" s="29"/>
      <c r="D2502" s="29"/>
      <c r="E2502" s="29"/>
      <c r="F2502" s="29"/>
    </row>
    <row r="2503">
      <c r="B2503" s="29"/>
      <c r="C2503" s="29"/>
      <c r="D2503" s="29"/>
      <c r="E2503" s="29"/>
      <c r="F2503" s="29"/>
    </row>
    <row r="2504">
      <c r="B2504" s="29"/>
      <c r="C2504" s="29"/>
      <c r="D2504" s="29"/>
      <c r="E2504" s="29"/>
      <c r="F2504" s="29"/>
    </row>
    <row r="2505">
      <c r="B2505" s="29"/>
      <c r="C2505" s="29"/>
      <c r="D2505" s="29"/>
      <c r="E2505" s="29"/>
      <c r="F2505" s="29"/>
    </row>
    <row r="2506">
      <c r="B2506" s="29"/>
      <c r="C2506" s="29"/>
      <c r="D2506" s="29"/>
      <c r="E2506" s="29"/>
      <c r="F2506" s="29"/>
    </row>
    <row r="2507">
      <c r="B2507" s="29"/>
      <c r="C2507" s="29"/>
      <c r="D2507" s="29"/>
      <c r="E2507" s="29"/>
      <c r="F2507" s="29"/>
    </row>
    <row r="2508">
      <c r="B2508" s="29"/>
      <c r="C2508" s="29"/>
      <c r="D2508" s="29"/>
      <c r="E2508" s="29"/>
      <c r="F2508" s="29"/>
    </row>
    <row r="2509">
      <c r="B2509" s="29"/>
      <c r="C2509" s="29"/>
      <c r="D2509" s="29"/>
      <c r="E2509" s="29"/>
      <c r="F2509" s="29"/>
    </row>
    <row r="2510">
      <c r="B2510" s="29"/>
      <c r="C2510" s="29"/>
      <c r="D2510" s="29"/>
      <c r="E2510" s="29"/>
      <c r="F2510" s="29"/>
    </row>
    <row r="2511">
      <c r="B2511" s="29"/>
      <c r="C2511" s="29"/>
      <c r="D2511" s="29"/>
      <c r="E2511" s="29"/>
      <c r="F2511" s="29"/>
    </row>
    <row r="2512">
      <c r="B2512" s="29"/>
      <c r="C2512" s="29"/>
      <c r="D2512" s="29"/>
      <c r="E2512" s="29"/>
      <c r="F2512" s="29"/>
    </row>
    <row r="2513">
      <c r="B2513" s="29"/>
      <c r="C2513" s="29"/>
      <c r="D2513" s="29"/>
      <c r="E2513" s="29"/>
      <c r="F2513" s="29"/>
    </row>
    <row r="2514">
      <c r="B2514" s="29"/>
      <c r="C2514" s="29"/>
      <c r="D2514" s="29"/>
      <c r="E2514" s="29"/>
      <c r="F2514" s="29"/>
    </row>
    <row r="2515">
      <c r="B2515" s="29"/>
      <c r="C2515" s="29"/>
      <c r="D2515" s="29"/>
      <c r="E2515" s="29"/>
      <c r="F2515" s="29"/>
    </row>
    <row r="2516">
      <c r="B2516" s="29"/>
      <c r="C2516" s="29"/>
      <c r="D2516" s="29"/>
      <c r="E2516" s="29"/>
      <c r="F2516" s="29"/>
    </row>
    <row r="2517">
      <c r="B2517" s="29"/>
      <c r="C2517" s="29"/>
      <c r="D2517" s="29"/>
      <c r="E2517" s="29"/>
      <c r="F2517" s="29"/>
    </row>
    <row r="2518">
      <c r="B2518" s="29"/>
      <c r="C2518" s="29"/>
      <c r="D2518" s="29"/>
      <c r="E2518" s="29"/>
      <c r="F2518" s="29"/>
    </row>
    <row r="2519">
      <c r="B2519" s="29"/>
      <c r="C2519" s="29"/>
      <c r="D2519" s="29"/>
      <c r="E2519" s="29"/>
      <c r="F2519" s="29"/>
    </row>
    <row r="2520">
      <c r="B2520" s="29"/>
      <c r="C2520" s="29"/>
      <c r="D2520" s="29"/>
      <c r="E2520" s="29"/>
      <c r="F2520" s="29"/>
    </row>
    <row r="2521">
      <c r="B2521" s="29"/>
      <c r="C2521" s="29"/>
      <c r="D2521" s="29"/>
      <c r="E2521" s="29"/>
      <c r="F2521" s="29"/>
    </row>
    <row r="2522">
      <c r="B2522" s="29"/>
      <c r="C2522" s="29"/>
      <c r="D2522" s="29"/>
      <c r="E2522" s="29"/>
      <c r="F2522" s="29"/>
    </row>
    <row r="2523">
      <c r="B2523" s="29"/>
      <c r="C2523" s="29"/>
      <c r="D2523" s="29"/>
      <c r="E2523" s="29"/>
      <c r="F2523" s="29"/>
    </row>
    <row r="2524">
      <c r="B2524" s="29"/>
      <c r="C2524" s="29"/>
      <c r="D2524" s="29"/>
      <c r="E2524" s="29"/>
      <c r="F2524" s="29"/>
    </row>
    <row r="2525">
      <c r="B2525" s="29"/>
      <c r="C2525" s="29"/>
      <c r="D2525" s="29"/>
      <c r="E2525" s="29"/>
      <c r="F2525" s="29"/>
    </row>
    <row r="2526">
      <c r="B2526" s="29"/>
      <c r="C2526" s="29"/>
      <c r="D2526" s="29"/>
      <c r="E2526" s="29"/>
      <c r="F2526" s="29"/>
    </row>
    <row r="2527">
      <c r="B2527" s="29"/>
      <c r="C2527" s="29"/>
      <c r="D2527" s="29"/>
      <c r="E2527" s="29"/>
      <c r="F2527" s="29"/>
    </row>
    <row r="2528">
      <c r="B2528" s="29"/>
      <c r="C2528" s="29"/>
      <c r="D2528" s="29"/>
      <c r="E2528" s="29"/>
      <c r="F2528" s="29"/>
    </row>
    <row r="2529">
      <c r="B2529" s="29"/>
      <c r="C2529" s="29"/>
      <c r="D2529" s="29"/>
      <c r="E2529" s="29"/>
      <c r="F2529" s="29"/>
    </row>
    <row r="2530">
      <c r="B2530" s="29"/>
      <c r="C2530" s="29"/>
      <c r="D2530" s="29"/>
      <c r="E2530" s="29"/>
      <c r="F2530" s="29"/>
    </row>
    <row r="2531">
      <c r="B2531" s="29"/>
      <c r="C2531" s="29"/>
      <c r="D2531" s="29"/>
      <c r="E2531" s="29"/>
      <c r="F2531" s="29"/>
    </row>
    <row r="2532">
      <c r="B2532" s="29"/>
      <c r="C2532" s="29"/>
      <c r="D2532" s="29"/>
      <c r="E2532" s="29"/>
      <c r="F2532" s="29"/>
    </row>
    <row r="2533">
      <c r="B2533" s="29"/>
      <c r="C2533" s="29"/>
      <c r="D2533" s="29"/>
      <c r="E2533" s="29"/>
      <c r="F2533" s="29"/>
    </row>
    <row r="2534">
      <c r="B2534" s="29"/>
      <c r="C2534" s="29"/>
      <c r="D2534" s="29"/>
      <c r="E2534" s="29"/>
      <c r="F2534" s="29"/>
    </row>
    <row r="2535">
      <c r="B2535" s="29"/>
      <c r="C2535" s="29"/>
      <c r="D2535" s="29"/>
      <c r="E2535" s="29"/>
      <c r="F2535" s="29"/>
    </row>
    <row r="2536">
      <c r="B2536" s="29"/>
      <c r="C2536" s="29"/>
      <c r="D2536" s="29"/>
      <c r="E2536" s="29"/>
      <c r="F2536" s="29"/>
    </row>
    <row r="2537">
      <c r="B2537" s="29"/>
      <c r="C2537" s="29"/>
      <c r="D2537" s="29"/>
      <c r="E2537" s="29"/>
      <c r="F2537" s="29"/>
    </row>
    <row r="2538">
      <c r="B2538" s="29"/>
      <c r="C2538" s="29"/>
      <c r="D2538" s="29"/>
      <c r="E2538" s="29"/>
      <c r="F2538" s="29"/>
    </row>
    <row r="2539">
      <c r="B2539" s="29"/>
      <c r="C2539" s="29"/>
      <c r="D2539" s="29"/>
      <c r="E2539" s="29"/>
      <c r="F2539" s="29"/>
    </row>
    <row r="2540">
      <c r="B2540" s="29"/>
      <c r="C2540" s="29"/>
      <c r="D2540" s="29"/>
      <c r="E2540" s="29"/>
      <c r="F2540" s="29"/>
    </row>
    <row r="2541">
      <c r="B2541" s="29"/>
      <c r="C2541" s="29"/>
      <c r="D2541" s="29"/>
      <c r="E2541" s="29"/>
      <c r="F2541" s="29"/>
    </row>
    <row r="2542">
      <c r="B2542" s="29"/>
      <c r="C2542" s="29"/>
      <c r="D2542" s="29"/>
      <c r="E2542" s="29"/>
      <c r="F2542" s="29"/>
    </row>
    <row r="2543">
      <c r="B2543" s="29"/>
      <c r="C2543" s="29"/>
      <c r="D2543" s="29"/>
      <c r="E2543" s="29"/>
      <c r="F2543" s="29"/>
    </row>
    <row r="2544">
      <c r="B2544" s="29"/>
      <c r="C2544" s="29"/>
      <c r="D2544" s="29"/>
      <c r="E2544" s="29"/>
      <c r="F2544" s="29"/>
    </row>
    <row r="2545">
      <c r="B2545" s="29"/>
      <c r="C2545" s="29"/>
      <c r="D2545" s="29"/>
      <c r="E2545" s="29"/>
      <c r="F2545" s="29"/>
    </row>
    <row r="2546">
      <c r="B2546" s="29"/>
      <c r="C2546" s="29"/>
      <c r="D2546" s="29"/>
      <c r="E2546" s="29"/>
      <c r="F2546" s="29"/>
    </row>
    <row r="2547">
      <c r="B2547" s="29"/>
      <c r="C2547" s="29"/>
      <c r="D2547" s="29"/>
      <c r="E2547" s="29"/>
      <c r="F2547" s="29"/>
    </row>
    <row r="2548">
      <c r="B2548" s="29"/>
      <c r="C2548" s="29"/>
      <c r="D2548" s="29"/>
      <c r="E2548" s="29"/>
      <c r="F2548" s="29"/>
    </row>
    <row r="2549">
      <c r="B2549" s="29"/>
      <c r="C2549" s="29"/>
      <c r="D2549" s="29"/>
      <c r="E2549" s="29"/>
      <c r="F2549" s="29"/>
    </row>
    <row r="2550">
      <c r="B2550" s="29"/>
      <c r="C2550" s="29"/>
      <c r="D2550" s="29"/>
      <c r="E2550" s="29"/>
      <c r="F2550" s="29"/>
    </row>
    <row r="2551">
      <c r="B2551" s="29"/>
      <c r="C2551" s="29"/>
      <c r="D2551" s="29"/>
      <c r="E2551" s="29"/>
      <c r="F2551" s="29"/>
    </row>
    <row r="2552">
      <c r="B2552" s="29"/>
      <c r="C2552" s="29"/>
      <c r="D2552" s="29"/>
      <c r="E2552" s="29"/>
      <c r="F2552" s="29"/>
    </row>
    <row r="2553">
      <c r="B2553" s="29"/>
      <c r="C2553" s="29"/>
      <c r="D2553" s="29"/>
      <c r="E2553" s="29"/>
      <c r="F2553" s="29"/>
    </row>
    <row r="2554">
      <c r="B2554" s="29"/>
      <c r="C2554" s="29"/>
      <c r="D2554" s="29"/>
      <c r="E2554" s="29"/>
      <c r="F2554" s="29"/>
    </row>
    <row r="2555">
      <c r="B2555" s="29"/>
      <c r="C2555" s="29"/>
      <c r="D2555" s="29"/>
      <c r="E2555" s="29"/>
      <c r="F2555" s="29"/>
    </row>
    <row r="2556">
      <c r="B2556" s="29"/>
      <c r="C2556" s="29"/>
      <c r="D2556" s="29"/>
      <c r="E2556" s="29"/>
      <c r="F2556" s="29"/>
    </row>
    <row r="2557">
      <c r="B2557" s="29"/>
      <c r="C2557" s="29"/>
      <c r="D2557" s="29"/>
      <c r="E2557" s="29"/>
      <c r="F2557" s="29"/>
    </row>
    <row r="2558">
      <c r="B2558" s="29"/>
      <c r="C2558" s="29"/>
      <c r="D2558" s="29"/>
      <c r="E2558" s="29"/>
      <c r="F2558" s="29"/>
    </row>
    <row r="2559">
      <c r="B2559" s="29"/>
      <c r="C2559" s="29"/>
      <c r="D2559" s="29"/>
      <c r="E2559" s="29"/>
      <c r="F2559" s="29"/>
    </row>
    <row r="2560">
      <c r="B2560" s="29"/>
      <c r="C2560" s="29"/>
      <c r="D2560" s="29"/>
      <c r="E2560" s="29"/>
      <c r="F2560" s="29"/>
    </row>
    <row r="2561">
      <c r="B2561" s="29"/>
      <c r="C2561" s="29"/>
      <c r="D2561" s="29"/>
      <c r="E2561" s="29"/>
      <c r="F2561" s="29"/>
    </row>
    <row r="2562">
      <c r="B2562" s="29"/>
      <c r="C2562" s="29"/>
      <c r="D2562" s="29"/>
      <c r="E2562" s="29"/>
      <c r="F2562" s="29"/>
    </row>
    <row r="2563">
      <c r="B2563" s="29"/>
      <c r="C2563" s="29"/>
      <c r="D2563" s="29"/>
      <c r="E2563" s="29"/>
      <c r="F2563" s="29"/>
    </row>
    <row r="2564">
      <c r="B2564" s="29"/>
      <c r="C2564" s="29"/>
      <c r="D2564" s="29"/>
      <c r="E2564" s="29"/>
      <c r="F2564" s="29"/>
    </row>
    <row r="2565">
      <c r="B2565" s="29"/>
      <c r="C2565" s="29"/>
      <c r="D2565" s="29"/>
      <c r="E2565" s="29"/>
      <c r="F2565" s="29"/>
    </row>
    <row r="2566">
      <c r="B2566" s="29"/>
      <c r="C2566" s="29"/>
      <c r="D2566" s="29"/>
      <c r="E2566" s="29"/>
      <c r="F2566" s="29"/>
    </row>
    <row r="2567">
      <c r="B2567" s="29"/>
      <c r="C2567" s="29"/>
      <c r="D2567" s="29"/>
      <c r="E2567" s="29"/>
      <c r="F2567" s="29"/>
    </row>
    <row r="2568">
      <c r="B2568" s="29"/>
      <c r="C2568" s="29"/>
      <c r="D2568" s="29"/>
      <c r="E2568" s="29"/>
      <c r="F2568" s="29"/>
    </row>
    <row r="2569">
      <c r="B2569" s="29"/>
      <c r="C2569" s="29"/>
      <c r="D2569" s="29"/>
      <c r="E2569" s="29"/>
      <c r="F2569" s="29"/>
    </row>
    <row r="2570">
      <c r="B2570" s="29"/>
      <c r="C2570" s="29"/>
      <c r="D2570" s="29"/>
      <c r="E2570" s="29"/>
      <c r="F2570" s="29"/>
    </row>
    <row r="2571">
      <c r="B2571" s="29"/>
      <c r="C2571" s="29"/>
      <c r="D2571" s="29"/>
      <c r="E2571" s="29"/>
      <c r="F2571" s="29"/>
    </row>
    <row r="2572">
      <c r="B2572" s="29"/>
      <c r="C2572" s="29"/>
      <c r="D2572" s="29"/>
      <c r="E2572" s="29"/>
      <c r="F2572" s="29"/>
    </row>
    <row r="2573">
      <c r="B2573" s="29"/>
      <c r="C2573" s="29"/>
      <c r="D2573" s="29"/>
      <c r="E2573" s="29"/>
      <c r="F2573" s="29"/>
    </row>
    <row r="2574">
      <c r="B2574" s="29"/>
      <c r="C2574" s="29"/>
      <c r="D2574" s="29"/>
      <c r="E2574" s="29"/>
      <c r="F2574" s="29"/>
    </row>
    <row r="2575">
      <c r="B2575" s="29"/>
      <c r="C2575" s="29"/>
      <c r="D2575" s="29"/>
      <c r="E2575" s="29"/>
      <c r="F2575" s="29"/>
    </row>
    <row r="2576">
      <c r="B2576" s="29"/>
      <c r="C2576" s="29"/>
      <c r="D2576" s="29"/>
      <c r="E2576" s="29"/>
      <c r="F2576" s="29"/>
    </row>
    <row r="2577">
      <c r="B2577" s="29"/>
      <c r="C2577" s="29"/>
      <c r="D2577" s="29"/>
      <c r="E2577" s="29"/>
      <c r="F2577" s="29"/>
    </row>
    <row r="2578">
      <c r="B2578" s="29"/>
      <c r="C2578" s="29"/>
      <c r="D2578" s="29"/>
      <c r="E2578" s="29"/>
      <c r="F2578" s="29"/>
    </row>
    <row r="2579">
      <c r="B2579" s="29"/>
      <c r="C2579" s="29"/>
      <c r="D2579" s="29"/>
      <c r="E2579" s="29"/>
      <c r="F2579" s="29"/>
    </row>
    <row r="2580">
      <c r="B2580" s="29"/>
      <c r="C2580" s="29"/>
      <c r="D2580" s="29"/>
      <c r="E2580" s="29"/>
      <c r="F2580" s="29"/>
    </row>
    <row r="2581">
      <c r="B2581" s="29"/>
      <c r="C2581" s="29"/>
      <c r="D2581" s="29"/>
      <c r="E2581" s="29"/>
      <c r="F2581" s="29"/>
    </row>
    <row r="2582">
      <c r="B2582" s="29"/>
      <c r="C2582" s="29"/>
      <c r="D2582" s="29"/>
      <c r="E2582" s="29"/>
      <c r="F2582" s="29"/>
    </row>
    <row r="2583">
      <c r="B2583" s="29"/>
      <c r="C2583" s="29"/>
      <c r="D2583" s="29"/>
      <c r="E2583" s="29"/>
      <c r="F2583" s="29"/>
    </row>
    <row r="2584">
      <c r="B2584" s="29"/>
      <c r="C2584" s="29"/>
      <c r="D2584" s="29"/>
      <c r="E2584" s="29"/>
      <c r="F2584" s="29"/>
    </row>
    <row r="2585">
      <c r="B2585" s="29"/>
      <c r="C2585" s="29"/>
      <c r="D2585" s="29"/>
      <c r="E2585" s="29"/>
      <c r="F2585" s="29"/>
    </row>
    <row r="2586">
      <c r="B2586" s="29"/>
      <c r="C2586" s="29"/>
      <c r="D2586" s="29"/>
      <c r="E2586" s="29"/>
      <c r="F2586" s="29"/>
    </row>
    <row r="2587">
      <c r="B2587" s="29"/>
      <c r="C2587" s="29"/>
      <c r="D2587" s="29"/>
      <c r="E2587" s="29"/>
      <c r="F2587" s="29"/>
    </row>
    <row r="2588">
      <c r="B2588" s="29"/>
      <c r="C2588" s="29"/>
      <c r="D2588" s="29"/>
      <c r="E2588" s="29"/>
      <c r="F2588" s="29"/>
    </row>
    <row r="2589">
      <c r="B2589" s="29"/>
      <c r="C2589" s="29"/>
      <c r="D2589" s="29"/>
      <c r="E2589" s="29"/>
      <c r="F2589" s="29"/>
    </row>
    <row r="2590">
      <c r="B2590" s="29"/>
      <c r="C2590" s="29"/>
      <c r="D2590" s="29"/>
      <c r="E2590" s="29"/>
      <c r="F2590" s="29"/>
    </row>
    <row r="2591">
      <c r="B2591" s="29"/>
      <c r="C2591" s="29"/>
      <c r="D2591" s="29"/>
      <c r="E2591" s="29"/>
      <c r="F2591" s="29"/>
    </row>
    <row r="2592">
      <c r="B2592" s="29"/>
      <c r="C2592" s="29"/>
      <c r="D2592" s="29"/>
      <c r="E2592" s="29"/>
      <c r="F2592" s="29"/>
    </row>
    <row r="2593">
      <c r="B2593" s="29"/>
      <c r="C2593" s="29"/>
      <c r="D2593" s="29"/>
      <c r="E2593" s="29"/>
      <c r="F2593" s="29"/>
    </row>
    <row r="2594">
      <c r="B2594" s="29"/>
      <c r="C2594" s="29"/>
      <c r="D2594" s="29"/>
      <c r="E2594" s="29"/>
      <c r="F2594" s="29"/>
    </row>
    <row r="2595">
      <c r="B2595" s="29"/>
      <c r="C2595" s="29"/>
      <c r="D2595" s="29"/>
      <c r="E2595" s="29"/>
      <c r="F2595" s="29"/>
    </row>
    <row r="2596">
      <c r="B2596" s="29"/>
      <c r="C2596" s="29"/>
      <c r="D2596" s="29"/>
      <c r="E2596" s="29"/>
      <c r="F2596" s="29"/>
    </row>
    <row r="2597">
      <c r="B2597" s="29"/>
      <c r="C2597" s="29"/>
      <c r="D2597" s="29"/>
      <c r="E2597" s="29"/>
      <c r="F2597" s="29"/>
    </row>
    <row r="2598">
      <c r="B2598" s="29"/>
      <c r="C2598" s="29"/>
      <c r="D2598" s="29"/>
      <c r="E2598" s="29"/>
      <c r="F2598" s="29"/>
    </row>
    <row r="2599">
      <c r="B2599" s="29"/>
      <c r="C2599" s="29"/>
      <c r="D2599" s="29"/>
      <c r="E2599" s="29"/>
      <c r="F2599" s="29"/>
    </row>
    <row r="2600">
      <c r="B2600" s="29"/>
      <c r="C2600" s="29"/>
      <c r="D2600" s="29"/>
      <c r="E2600" s="29"/>
      <c r="F2600" s="29"/>
    </row>
    <row r="2601">
      <c r="B2601" s="29"/>
      <c r="C2601" s="29"/>
      <c r="D2601" s="29"/>
      <c r="E2601" s="29"/>
      <c r="F2601" s="29"/>
    </row>
    <row r="2602">
      <c r="B2602" s="29"/>
      <c r="C2602" s="29"/>
      <c r="D2602" s="29"/>
      <c r="E2602" s="29"/>
      <c r="F2602" s="29"/>
    </row>
    <row r="2603">
      <c r="B2603" s="29"/>
      <c r="C2603" s="29"/>
      <c r="D2603" s="29"/>
      <c r="E2603" s="29"/>
      <c r="F2603" s="29"/>
    </row>
    <row r="2604">
      <c r="B2604" s="29"/>
      <c r="C2604" s="29"/>
      <c r="D2604" s="29"/>
      <c r="E2604" s="29"/>
      <c r="F2604" s="29"/>
    </row>
    <row r="2605">
      <c r="B2605" s="29"/>
      <c r="C2605" s="29"/>
      <c r="D2605" s="29"/>
      <c r="E2605" s="29"/>
      <c r="F2605" s="29"/>
    </row>
    <row r="2606">
      <c r="B2606" s="29"/>
      <c r="C2606" s="29"/>
      <c r="D2606" s="29"/>
      <c r="E2606" s="29"/>
      <c r="F2606" s="29"/>
    </row>
    <row r="2607">
      <c r="B2607" s="29"/>
      <c r="C2607" s="29"/>
      <c r="D2607" s="29"/>
      <c r="E2607" s="29"/>
      <c r="F2607" s="29"/>
    </row>
    <row r="2608">
      <c r="B2608" s="29"/>
      <c r="C2608" s="29"/>
      <c r="D2608" s="29"/>
      <c r="E2608" s="29"/>
      <c r="F2608" s="29"/>
    </row>
    <row r="2609">
      <c r="B2609" s="29"/>
      <c r="C2609" s="29"/>
      <c r="D2609" s="29"/>
      <c r="E2609" s="29"/>
      <c r="F2609" s="29"/>
    </row>
    <row r="2610">
      <c r="B2610" s="29"/>
      <c r="C2610" s="29"/>
      <c r="D2610" s="29"/>
      <c r="E2610" s="29"/>
      <c r="F2610" s="29"/>
    </row>
    <row r="2611">
      <c r="B2611" s="29"/>
      <c r="C2611" s="29"/>
      <c r="D2611" s="29"/>
      <c r="E2611" s="29"/>
      <c r="F2611" s="29"/>
    </row>
    <row r="2612">
      <c r="B2612" s="29"/>
      <c r="C2612" s="29"/>
      <c r="D2612" s="29"/>
      <c r="E2612" s="29"/>
      <c r="F2612" s="29"/>
    </row>
    <row r="2613">
      <c r="B2613" s="29"/>
      <c r="C2613" s="29"/>
      <c r="D2613" s="29"/>
      <c r="E2613" s="29"/>
      <c r="F2613" s="29"/>
    </row>
    <row r="2614">
      <c r="B2614" s="29"/>
      <c r="C2614" s="29"/>
      <c r="D2614" s="29"/>
      <c r="E2614" s="29"/>
      <c r="F2614" s="29"/>
    </row>
    <row r="2615">
      <c r="B2615" s="29"/>
      <c r="C2615" s="29"/>
      <c r="D2615" s="29"/>
      <c r="E2615" s="29"/>
      <c r="F2615" s="29"/>
    </row>
    <row r="2616">
      <c r="B2616" s="29"/>
      <c r="C2616" s="29"/>
      <c r="D2616" s="29"/>
      <c r="E2616" s="29"/>
      <c r="F2616" s="29"/>
    </row>
    <row r="2617">
      <c r="B2617" s="29"/>
      <c r="C2617" s="29"/>
      <c r="D2617" s="29"/>
      <c r="E2617" s="29"/>
      <c r="F2617" s="29"/>
    </row>
    <row r="2618">
      <c r="B2618" s="29"/>
      <c r="C2618" s="29"/>
      <c r="D2618" s="29"/>
      <c r="E2618" s="29"/>
      <c r="F2618" s="29"/>
    </row>
    <row r="2619">
      <c r="B2619" s="29"/>
      <c r="C2619" s="29"/>
      <c r="D2619" s="29"/>
      <c r="E2619" s="29"/>
      <c r="F2619" s="29"/>
    </row>
    <row r="2620">
      <c r="B2620" s="29"/>
      <c r="C2620" s="29"/>
      <c r="D2620" s="29"/>
      <c r="E2620" s="29"/>
      <c r="F2620" s="29"/>
    </row>
    <row r="2621">
      <c r="B2621" s="29"/>
      <c r="C2621" s="29"/>
      <c r="D2621" s="29"/>
      <c r="E2621" s="29"/>
      <c r="F2621" s="29"/>
    </row>
    <row r="2622">
      <c r="B2622" s="29"/>
      <c r="C2622" s="29"/>
      <c r="D2622" s="29"/>
      <c r="E2622" s="29"/>
      <c r="F2622" s="29"/>
    </row>
    <row r="2623">
      <c r="B2623" s="29"/>
      <c r="C2623" s="29"/>
      <c r="D2623" s="29"/>
      <c r="E2623" s="29"/>
      <c r="F2623" s="29"/>
    </row>
    <row r="2624">
      <c r="B2624" s="29"/>
      <c r="C2624" s="29"/>
      <c r="D2624" s="29"/>
      <c r="E2624" s="29"/>
      <c r="F2624" s="29"/>
    </row>
    <row r="2625">
      <c r="B2625" s="29"/>
      <c r="C2625" s="29"/>
      <c r="D2625" s="29"/>
      <c r="E2625" s="29"/>
      <c r="F2625" s="29"/>
    </row>
    <row r="2626">
      <c r="B2626" s="29"/>
      <c r="C2626" s="29"/>
      <c r="D2626" s="29"/>
      <c r="E2626" s="29"/>
      <c r="F2626" s="29"/>
    </row>
    <row r="2627">
      <c r="B2627" s="29"/>
      <c r="C2627" s="29"/>
      <c r="D2627" s="29"/>
      <c r="E2627" s="29"/>
      <c r="F2627" s="29"/>
    </row>
    <row r="2628">
      <c r="B2628" s="29"/>
      <c r="C2628" s="29"/>
      <c r="D2628" s="29"/>
      <c r="E2628" s="29"/>
      <c r="F2628" s="29"/>
    </row>
    <row r="2629">
      <c r="B2629" s="29"/>
      <c r="C2629" s="29"/>
      <c r="D2629" s="29"/>
      <c r="E2629" s="29"/>
      <c r="F2629" s="29"/>
    </row>
    <row r="2630">
      <c r="B2630" s="29"/>
      <c r="C2630" s="29"/>
      <c r="D2630" s="29"/>
      <c r="E2630" s="29"/>
      <c r="F2630" s="29"/>
    </row>
    <row r="2631">
      <c r="B2631" s="29"/>
      <c r="C2631" s="29"/>
      <c r="D2631" s="29"/>
      <c r="E2631" s="29"/>
      <c r="F2631" s="29"/>
    </row>
    <row r="2632">
      <c r="B2632" s="29"/>
      <c r="C2632" s="29"/>
      <c r="D2632" s="29"/>
      <c r="E2632" s="29"/>
      <c r="F2632" s="29"/>
    </row>
    <row r="2633">
      <c r="B2633" s="29"/>
      <c r="C2633" s="29"/>
      <c r="D2633" s="29"/>
      <c r="E2633" s="29"/>
      <c r="F2633" s="29"/>
    </row>
    <row r="2634">
      <c r="B2634" s="29"/>
      <c r="C2634" s="29"/>
      <c r="D2634" s="29"/>
      <c r="E2634" s="29"/>
      <c r="F2634" s="29"/>
    </row>
    <row r="2635">
      <c r="B2635" s="29"/>
      <c r="C2635" s="29"/>
      <c r="D2635" s="29"/>
      <c r="E2635" s="29"/>
      <c r="F2635" s="29"/>
    </row>
    <row r="2636">
      <c r="B2636" s="29"/>
      <c r="C2636" s="29"/>
      <c r="D2636" s="29"/>
      <c r="E2636" s="29"/>
      <c r="F2636" s="29"/>
    </row>
    <row r="2637">
      <c r="B2637" s="29"/>
      <c r="C2637" s="29"/>
      <c r="D2637" s="29"/>
      <c r="E2637" s="29"/>
      <c r="F2637" s="29"/>
    </row>
    <row r="2638">
      <c r="B2638" s="29"/>
      <c r="C2638" s="29"/>
      <c r="D2638" s="29"/>
      <c r="E2638" s="29"/>
      <c r="F2638" s="29"/>
    </row>
    <row r="2639">
      <c r="B2639" s="29"/>
      <c r="C2639" s="29"/>
      <c r="D2639" s="29"/>
      <c r="E2639" s="29"/>
      <c r="F2639" s="29"/>
    </row>
    <row r="2640">
      <c r="B2640" s="29"/>
      <c r="C2640" s="29"/>
      <c r="D2640" s="29"/>
      <c r="E2640" s="29"/>
      <c r="F2640" s="29"/>
    </row>
    <row r="2641">
      <c r="B2641" s="29"/>
      <c r="C2641" s="29"/>
      <c r="D2641" s="29"/>
      <c r="E2641" s="29"/>
      <c r="F2641" s="29"/>
    </row>
    <row r="2642">
      <c r="B2642" s="29"/>
      <c r="C2642" s="29"/>
      <c r="D2642" s="29"/>
      <c r="E2642" s="29"/>
      <c r="F2642" s="29"/>
    </row>
    <row r="2643">
      <c r="B2643" s="29"/>
      <c r="C2643" s="29"/>
      <c r="D2643" s="29"/>
      <c r="E2643" s="29"/>
      <c r="F2643" s="29"/>
    </row>
    <row r="2644">
      <c r="B2644" s="29"/>
      <c r="C2644" s="29"/>
      <c r="D2644" s="29"/>
      <c r="E2644" s="29"/>
      <c r="F2644" s="29"/>
    </row>
    <row r="2645">
      <c r="B2645" s="29"/>
      <c r="C2645" s="29"/>
      <c r="D2645" s="29"/>
      <c r="E2645" s="29"/>
      <c r="F2645" s="29"/>
    </row>
    <row r="2646">
      <c r="B2646" s="29"/>
      <c r="C2646" s="29"/>
      <c r="D2646" s="29"/>
      <c r="E2646" s="29"/>
      <c r="F2646" s="29"/>
    </row>
    <row r="2647">
      <c r="B2647" s="29"/>
      <c r="C2647" s="29"/>
      <c r="D2647" s="29"/>
      <c r="E2647" s="29"/>
      <c r="F2647" s="29"/>
    </row>
    <row r="2648">
      <c r="B2648" s="29"/>
      <c r="C2648" s="29"/>
      <c r="D2648" s="29"/>
      <c r="E2648" s="29"/>
      <c r="F2648" s="29"/>
    </row>
    <row r="2649">
      <c r="B2649" s="29"/>
      <c r="C2649" s="29"/>
      <c r="D2649" s="29"/>
      <c r="E2649" s="29"/>
      <c r="F2649" s="29"/>
    </row>
    <row r="2650">
      <c r="B2650" s="29"/>
      <c r="C2650" s="29"/>
      <c r="D2650" s="29"/>
      <c r="E2650" s="29"/>
      <c r="F2650" s="29"/>
    </row>
    <row r="2651">
      <c r="B2651" s="29"/>
      <c r="C2651" s="29"/>
      <c r="D2651" s="29"/>
      <c r="E2651" s="29"/>
      <c r="F2651" s="29"/>
    </row>
    <row r="2652">
      <c r="B2652" s="29"/>
      <c r="C2652" s="29"/>
      <c r="D2652" s="29"/>
      <c r="E2652" s="29"/>
      <c r="F2652" s="29"/>
    </row>
    <row r="2653">
      <c r="B2653" s="29"/>
      <c r="C2653" s="29"/>
      <c r="D2653" s="29"/>
      <c r="E2653" s="29"/>
      <c r="F2653" s="29"/>
    </row>
    <row r="2654">
      <c r="B2654" s="29"/>
      <c r="C2654" s="29"/>
      <c r="D2654" s="29"/>
      <c r="E2654" s="29"/>
      <c r="F2654" s="29"/>
    </row>
    <row r="2655">
      <c r="B2655" s="29"/>
      <c r="C2655" s="29"/>
      <c r="D2655" s="29"/>
      <c r="E2655" s="29"/>
      <c r="F2655" s="29"/>
    </row>
    <row r="2656">
      <c r="B2656" s="29"/>
      <c r="C2656" s="29"/>
      <c r="D2656" s="29"/>
      <c r="E2656" s="29"/>
      <c r="F2656" s="29"/>
    </row>
    <row r="2657">
      <c r="B2657" s="29"/>
      <c r="C2657" s="29"/>
      <c r="D2657" s="29"/>
      <c r="E2657" s="29"/>
      <c r="F2657" s="29"/>
    </row>
    <row r="2658">
      <c r="B2658" s="29"/>
      <c r="C2658" s="29"/>
      <c r="D2658" s="29"/>
      <c r="E2658" s="29"/>
      <c r="F2658" s="29"/>
    </row>
    <row r="2659">
      <c r="B2659" s="29"/>
      <c r="C2659" s="29"/>
      <c r="D2659" s="29"/>
      <c r="E2659" s="29"/>
      <c r="F2659" s="29"/>
    </row>
    <row r="2660">
      <c r="B2660" s="29"/>
      <c r="C2660" s="29"/>
      <c r="D2660" s="29"/>
      <c r="E2660" s="29"/>
      <c r="F2660" s="29"/>
    </row>
    <row r="2661">
      <c r="B2661" s="29"/>
      <c r="C2661" s="29"/>
      <c r="D2661" s="29"/>
      <c r="E2661" s="29"/>
      <c r="F2661" s="29"/>
    </row>
    <row r="2662">
      <c r="B2662" s="29"/>
      <c r="C2662" s="29"/>
      <c r="D2662" s="29"/>
      <c r="E2662" s="29"/>
      <c r="F2662" s="29"/>
    </row>
    <row r="2663">
      <c r="B2663" s="29"/>
      <c r="C2663" s="29"/>
      <c r="D2663" s="29"/>
      <c r="E2663" s="29"/>
      <c r="F2663" s="29"/>
    </row>
    <row r="2664">
      <c r="B2664" s="29"/>
      <c r="C2664" s="29"/>
      <c r="D2664" s="29"/>
      <c r="E2664" s="29"/>
      <c r="F2664" s="29"/>
    </row>
    <row r="2665">
      <c r="B2665" s="29"/>
      <c r="C2665" s="29"/>
      <c r="D2665" s="29"/>
      <c r="E2665" s="29"/>
      <c r="F2665" s="29"/>
    </row>
    <row r="2666">
      <c r="B2666" s="29"/>
      <c r="C2666" s="29"/>
      <c r="D2666" s="29"/>
      <c r="E2666" s="29"/>
      <c r="F2666" s="29"/>
    </row>
    <row r="2667">
      <c r="B2667" s="29"/>
      <c r="C2667" s="29"/>
      <c r="D2667" s="29"/>
      <c r="E2667" s="29"/>
      <c r="F2667" s="29"/>
    </row>
    <row r="2668">
      <c r="B2668" s="29"/>
      <c r="C2668" s="29"/>
      <c r="D2668" s="29"/>
      <c r="E2668" s="29"/>
      <c r="F2668" s="29"/>
    </row>
    <row r="2669">
      <c r="B2669" s="29"/>
      <c r="C2669" s="29"/>
      <c r="D2669" s="29"/>
      <c r="E2669" s="29"/>
      <c r="F2669" s="29"/>
    </row>
    <row r="2670">
      <c r="B2670" s="29"/>
      <c r="C2670" s="29"/>
      <c r="D2670" s="29"/>
      <c r="E2670" s="29"/>
      <c r="F2670" s="29"/>
    </row>
    <row r="2671">
      <c r="B2671" s="29"/>
      <c r="C2671" s="29"/>
      <c r="D2671" s="29"/>
      <c r="E2671" s="29"/>
      <c r="F2671" s="29"/>
    </row>
    <row r="2672">
      <c r="B2672" s="29"/>
      <c r="C2672" s="29"/>
      <c r="D2672" s="29"/>
      <c r="E2672" s="29"/>
      <c r="F2672" s="29"/>
    </row>
    <row r="2673">
      <c r="B2673" s="29"/>
      <c r="C2673" s="29"/>
      <c r="D2673" s="29"/>
      <c r="E2673" s="29"/>
      <c r="F2673" s="29"/>
    </row>
    <row r="2674">
      <c r="B2674" s="29"/>
      <c r="C2674" s="29"/>
      <c r="D2674" s="29"/>
      <c r="E2674" s="29"/>
      <c r="F2674" s="29"/>
    </row>
    <row r="2675">
      <c r="B2675" s="29"/>
      <c r="C2675" s="29"/>
      <c r="D2675" s="29"/>
      <c r="E2675" s="29"/>
      <c r="F2675" s="29"/>
    </row>
    <row r="2676">
      <c r="B2676" s="29"/>
      <c r="C2676" s="29"/>
      <c r="D2676" s="29"/>
      <c r="E2676" s="29"/>
      <c r="F2676" s="29"/>
    </row>
    <row r="2677">
      <c r="B2677" s="29"/>
      <c r="C2677" s="29"/>
      <c r="D2677" s="29"/>
      <c r="E2677" s="29"/>
      <c r="F2677" s="29"/>
    </row>
    <row r="2678">
      <c r="B2678" s="29"/>
      <c r="C2678" s="29"/>
      <c r="D2678" s="29"/>
      <c r="E2678" s="29"/>
      <c r="F2678" s="29"/>
    </row>
    <row r="2679">
      <c r="B2679" s="29"/>
      <c r="C2679" s="29"/>
      <c r="D2679" s="29"/>
      <c r="E2679" s="29"/>
      <c r="F2679" s="29"/>
    </row>
    <row r="2680">
      <c r="B2680" s="29"/>
      <c r="C2680" s="29"/>
      <c r="D2680" s="29"/>
      <c r="E2680" s="29"/>
      <c r="F2680" s="29"/>
    </row>
    <row r="2681">
      <c r="B2681" s="29"/>
      <c r="C2681" s="29"/>
      <c r="D2681" s="29"/>
      <c r="E2681" s="29"/>
      <c r="F2681" s="29"/>
    </row>
    <row r="2682">
      <c r="B2682" s="29"/>
      <c r="C2682" s="29"/>
      <c r="D2682" s="29"/>
      <c r="E2682" s="29"/>
      <c r="F2682" s="29"/>
    </row>
    <row r="2683">
      <c r="B2683" s="29"/>
      <c r="C2683" s="29"/>
      <c r="D2683" s="29"/>
      <c r="E2683" s="29"/>
      <c r="F2683" s="29"/>
    </row>
    <row r="2684">
      <c r="B2684" s="29"/>
      <c r="C2684" s="29"/>
      <c r="D2684" s="29"/>
      <c r="E2684" s="29"/>
      <c r="F2684" s="29"/>
    </row>
    <row r="2685">
      <c r="B2685" s="29"/>
      <c r="C2685" s="29"/>
      <c r="D2685" s="29"/>
      <c r="E2685" s="29"/>
      <c r="F2685" s="29"/>
    </row>
    <row r="2686">
      <c r="B2686" s="29"/>
      <c r="C2686" s="29"/>
      <c r="D2686" s="29"/>
      <c r="E2686" s="29"/>
      <c r="F2686" s="29"/>
    </row>
    <row r="2687">
      <c r="B2687" s="29"/>
      <c r="C2687" s="29"/>
      <c r="D2687" s="29"/>
      <c r="E2687" s="29"/>
      <c r="F2687" s="29"/>
    </row>
    <row r="2688">
      <c r="B2688" s="29"/>
      <c r="C2688" s="29"/>
      <c r="D2688" s="29"/>
      <c r="E2688" s="29"/>
      <c r="F2688" s="29"/>
    </row>
    <row r="2689">
      <c r="B2689" s="29"/>
      <c r="C2689" s="29"/>
      <c r="D2689" s="29"/>
      <c r="E2689" s="29"/>
      <c r="F2689" s="29"/>
    </row>
    <row r="2690">
      <c r="B2690" s="29"/>
      <c r="C2690" s="29"/>
      <c r="D2690" s="29"/>
      <c r="E2690" s="29"/>
      <c r="F2690" s="29"/>
    </row>
    <row r="2691">
      <c r="B2691" s="29"/>
      <c r="C2691" s="29"/>
      <c r="D2691" s="29"/>
      <c r="E2691" s="29"/>
      <c r="F2691" s="29"/>
    </row>
    <row r="2692">
      <c r="B2692" s="29"/>
      <c r="C2692" s="29"/>
      <c r="D2692" s="29"/>
      <c r="E2692" s="29"/>
      <c r="F2692" s="29"/>
    </row>
    <row r="2693">
      <c r="B2693" s="29"/>
      <c r="C2693" s="29"/>
      <c r="D2693" s="29"/>
      <c r="E2693" s="29"/>
      <c r="F2693" s="29"/>
    </row>
    <row r="2694">
      <c r="B2694" s="29"/>
      <c r="C2694" s="29"/>
      <c r="D2694" s="29"/>
      <c r="E2694" s="29"/>
      <c r="F2694" s="29"/>
    </row>
    <row r="2695">
      <c r="B2695" s="29"/>
      <c r="C2695" s="29"/>
      <c r="D2695" s="29"/>
      <c r="E2695" s="29"/>
      <c r="F2695" s="29"/>
    </row>
    <row r="2696">
      <c r="B2696" s="29"/>
      <c r="C2696" s="29"/>
      <c r="D2696" s="29"/>
      <c r="E2696" s="29"/>
      <c r="F2696" s="29"/>
    </row>
    <row r="2697">
      <c r="B2697" s="29"/>
      <c r="C2697" s="29"/>
      <c r="D2697" s="29"/>
      <c r="E2697" s="29"/>
      <c r="F2697" s="29"/>
    </row>
    <row r="2698">
      <c r="B2698" s="29"/>
      <c r="C2698" s="29"/>
      <c r="D2698" s="29"/>
      <c r="E2698" s="29"/>
      <c r="F2698" s="29"/>
    </row>
    <row r="2699">
      <c r="B2699" s="29"/>
      <c r="C2699" s="29"/>
      <c r="D2699" s="29"/>
      <c r="E2699" s="29"/>
      <c r="F2699" s="29"/>
    </row>
    <row r="2700">
      <c r="B2700" s="29"/>
      <c r="C2700" s="29"/>
      <c r="D2700" s="29"/>
      <c r="E2700" s="29"/>
      <c r="F2700" s="29"/>
    </row>
    <row r="2701">
      <c r="B2701" s="29"/>
      <c r="C2701" s="29"/>
      <c r="D2701" s="29"/>
      <c r="E2701" s="29"/>
      <c r="F2701" s="29"/>
    </row>
    <row r="2702">
      <c r="B2702" s="29"/>
      <c r="C2702" s="29"/>
      <c r="D2702" s="29"/>
      <c r="E2702" s="29"/>
      <c r="F2702" s="29"/>
    </row>
    <row r="2703">
      <c r="B2703" s="29"/>
      <c r="C2703" s="29"/>
      <c r="D2703" s="29"/>
      <c r="E2703" s="29"/>
      <c r="F2703" s="29"/>
    </row>
    <row r="2704">
      <c r="B2704" s="29"/>
      <c r="C2704" s="29"/>
      <c r="D2704" s="29"/>
      <c r="E2704" s="29"/>
      <c r="F2704" s="29"/>
    </row>
    <row r="2705">
      <c r="B2705" s="29"/>
      <c r="C2705" s="29"/>
      <c r="D2705" s="29"/>
      <c r="E2705" s="29"/>
      <c r="F2705" s="29"/>
    </row>
    <row r="2706">
      <c r="B2706" s="29"/>
      <c r="C2706" s="29"/>
      <c r="D2706" s="29"/>
      <c r="E2706" s="29"/>
      <c r="F2706" s="29"/>
    </row>
    <row r="2707">
      <c r="B2707" s="29"/>
      <c r="C2707" s="29"/>
      <c r="D2707" s="29"/>
      <c r="E2707" s="29"/>
      <c r="F2707" s="29"/>
    </row>
    <row r="2708">
      <c r="B2708" s="29"/>
      <c r="C2708" s="29"/>
      <c r="D2708" s="29"/>
      <c r="E2708" s="29"/>
      <c r="F2708" s="29"/>
    </row>
    <row r="2709">
      <c r="B2709" s="29"/>
      <c r="C2709" s="29"/>
      <c r="D2709" s="29"/>
      <c r="E2709" s="29"/>
      <c r="F2709" s="29"/>
    </row>
    <row r="2710">
      <c r="B2710" s="29"/>
      <c r="C2710" s="29"/>
      <c r="D2710" s="29"/>
      <c r="E2710" s="29"/>
      <c r="F2710" s="29"/>
    </row>
    <row r="2711">
      <c r="B2711" s="29"/>
      <c r="C2711" s="29"/>
      <c r="D2711" s="29"/>
      <c r="E2711" s="29"/>
      <c r="F2711" s="29"/>
    </row>
    <row r="2712">
      <c r="B2712" s="29"/>
      <c r="C2712" s="29"/>
      <c r="D2712" s="29"/>
      <c r="E2712" s="29"/>
      <c r="F2712" s="29"/>
    </row>
    <row r="2713">
      <c r="B2713" s="29"/>
      <c r="C2713" s="29"/>
      <c r="D2713" s="29"/>
      <c r="E2713" s="29"/>
      <c r="F2713" s="29"/>
    </row>
    <row r="2714">
      <c r="B2714" s="29"/>
      <c r="C2714" s="29"/>
      <c r="D2714" s="29"/>
      <c r="E2714" s="29"/>
      <c r="F2714" s="29"/>
    </row>
    <row r="2715">
      <c r="B2715" s="29"/>
      <c r="C2715" s="29"/>
      <c r="D2715" s="29"/>
      <c r="E2715" s="29"/>
      <c r="F2715" s="29"/>
    </row>
    <row r="2716">
      <c r="B2716" s="29"/>
      <c r="C2716" s="29"/>
      <c r="D2716" s="29"/>
      <c r="E2716" s="29"/>
      <c r="F2716" s="29"/>
    </row>
    <row r="2717">
      <c r="B2717" s="29"/>
      <c r="C2717" s="29"/>
      <c r="D2717" s="29"/>
      <c r="E2717" s="29"/>
      <c r="F2717" s="29"/>
    </row>
    <row r="2718">
      <c r="B2718" s="29"/>
      <c r="C2718" s="29"/>
      <c r="D2718" s="29"/>
      <c r="E2718" s="29"/>
      <c r="F2718" s="29"/>
    </row>
    <row r="2719">
      <c r="B2719" s="29"/>
      <c r="C2719" s="29"/>
      <c r="D2719" s="29"/>
      <c r="E2719" s="29"/>
      <c r="F2719" s="29"/>
    </row>
    <row r="2720">
      <c r="B2720" s="29"/>
      <c r="C2720" s="29"/>
      <c r="D2720" s="29"/>
      <c r="E2720" s="29"/>
      <c r="F2720" s="29"/>
    </row>
    <row r="2721">
      <c r="B2721" s="29"/>
      <c r="C2721" s="29"/>
      <c r="D2721" s="29"/>
      <c r="E2721" s="29"/>
      <c r="F2721" s="29"/>
    </row>
    <row r="2722">
      <c r="B2722" s="29"/>
      <c r="C2722" s="29"/>
      <c r="D2722" s="29"/>
      <c r="E2722" s="29"/>
      <c r="F2722" s="29"/>
    </row>
    <row r="2723">
      <c r="B2723" s="29"/>
      <c r="C2723" s="29"/>
      <c r="D2723" s="29"/>
      <c r="E2723" s="29"/>
      <c r="F2723" s="29"/>
    </row>
    <row r="2724">
      <c r="B2724" s="29"/>
      <c r="C2724" s="29"/>
      <c r="D2724" s="29"/>
      <c r="E2724" s="29"/>
      <c r="F2724" s="29"/>
    </row>
    <row r="2725">
      <c r="B2725" s="29"/>
      <c r="C2725" s="29"/>
      <c r="D2725" s="29"/>
      <c r="E2725" s="29"/>
      <c r="F2725" s="29"/>
    </row>
    <row r="2726">
      <c r="B2726" s="29"/>
      <c r="C2726" s="29"/>
      <c r="D2726" s="29"/>
      <c r="E2726" s="29"/>
      <c r="F2726" s="29"/>
    </row>
    <row r="2727">
      <c r="B2727" s="29"/>
      <c r="C2727" s="29"/>
      <c r="D2727" s="29"/>
      <c r="E2727" s="29"/>
      <c r="F2727" s="29"/>
    </row>
    <row r="2728">
      <c r="B2728" s="29"/>
      <c r="C2728" s="29"/>
      <c r="D2728" s="29"/>
      <c r="E2728" s="29"/>
      <c r="F2728" s="29"/>
    </row>
    <row r="2729">
      <c r="B2729" s="29"/>
      <c r="C2729" s="29"/>
      <c r="D2729" s="29"/>
      <c r="E2729" s="29"/>
      <c r="F2729" s="29"/>
    </row>
    <row r="2730">
      <c r="B2730" s="29"/>
      <c r="C2730" s="29"/>
      <c r="D2730" s="29"/>
      <c r="E2730" s="29"/>
      <c r="F2730" s="29"/>
    </row>
    <row r="2731">
      <c r="B2731" s="29"/>
      <c r="C2731" s="29"/>
      <c r="D2731" s="29"/>
      <c r="E2731" s="29"/>
      <c r="F2731" s="29"/>
    </row>
    <row r="2732">
      <c r="B2732" s="29"/>
      <c r="C2732" s="29"/>
      <c r="D2732" s="29"/>
      <c r="E2732" s="29"/>
      <c r="F2732" s="29"/>
    </row>
    <row r="2733">
      <c r="B2733" s="29"/>
      <c r="C2733" s="29"/>
      <c r="D2733" s="29"/>
      <c r="E2733" s="29"/>
      <c r="F2733" s="29"/>
    </row>
    <row r="2734">
      <c r="B2734" s="29"/>
      <c r="C2734" s="29"/>
      <c r="D2734" s="29"/>
      <c r="E2734" s="29"/>
      <c r="F2734" s="29"/>
    </row>
    <row r="2735">
      <c r="B2735" s="29"/>
      <c r="C2735" s="29"/>
      <c r="D2735" s="29"/>
      <c r="E2735" s="29"/>
      <c r="F2735" s="29"/>
    </row>
    <row r="2736">
      <c r="B2736" s="29"/>
      <c r="C2736" s="29"/>
      <c r="D2736" s="29"/>
      <c r="E2736" s="29"/>
      <c r="F2736" s="29"/>
    </row>
    <row r="2737">
      <c r="B2737" s="29"/>
      <c r="C2737" s="29"/>
      <c r="D2737" s="29"/>
      <c r="E2737" s="29"/>
      <c r="F2737" s="29"/>
    </row>
    <row r="2738">
      <c r="B2738" s="29"/>
      <c r="C2738" s="29"/>
      <c r="D2738" s="29"/>
      <c r="E2738" s="29"/>
      <c r="F2738" s="29"/>
    </row>
    <row r="2739">
      <c r="B2739" s="29"/>
      <c r="C2739" s="29"/>
      <c r="D2739" s="29"/>
      <c r="E2739" s="29"/>
      <c r="F2739" s="29"/>
    </row>
    <row r="2740">
      <c r="B2740" s="29"/>
      <c r="C2740" s="29"/>
      <c r="D2740" s="29"/>
      <c r="E2740" s="29"/>
      <c r="F2740" s="29"/>
    </row>
    <row r="2741">
      <c r="B2741" s="29"/>
      <c r="C2741" s="29"/>
      <c r="D2741" s="29"/>
      <c r="E2741" s="29"/>
      <c r="F2741" s="29"/>
    </row>
    <row r="2742">
      <c r="B2742" s="29"/>
      <c r="C2742" s="29"/>
      <c r="D2742" s="29"/>
      <c r="E2742" s="29"/>
      <c r="F2742" s="29"/>
    </row>
    <row r="2743">
      <c r="B2743" s="29"/>
      <c r="C2743" s="29"/>
      <c r="D2743" s="29"/>
      <c r="E2743" s="29"/>
      <c r="F2743" s="29"/>
    </row>
    <row r="2744">
      <c r="B2744" s="29"/>
      <c r="C2744" s="29"/>
      <c r="D2744" s="29"/>
      <c r="E2744" s="29"/>
      <c r="F2744" s="29"/>
    </row>
    <row r="2745">
      <c r="B2745" s="29"/>
      <c r="C2745" s="29"/>
      <c r="D2745" s="29"/>
      <c r="E2745" s="29"/>
      <c r="F2745" s="29"/>
    </row>
    <row r="2746">
      <c r="B2746" s="29"/>
      <c r="C2746" s="29"/>
      <c r="D2746" s="29"/>
      <c r="E2746" s="29"/>
      <c r="F2746" s="29"/>
    </row>
    <row r="2747">
      <c r="B2747" s="29"/>
      <c r="C2747" s="29"/>
      <c r="D2747" s="29"/>
      <c r="E2747" s="29"/>
      <c r="F2747" s="29"/>
    </row>
    <row r="2748">
      <c r="B2748" s="29"/>
      <c r="C2748" s="29"/>
      <c r="D2748" s="29"/>
      <c r="E2748" s="29"/>
      <c r="F2748" s="29"/>
    </row>
    <row r="2749">
      <c r="B2749" s="29"/>
      <c r="C2749" s="29"/>
      <c r="D2749" s="29"/>
      <c r="E2749" s="29"/>
      <c r="F2749" s="29"/>
    </row>
    <row r="2750">
      <c r="B2750" s="29"/>
      <c r="C2750" s="29"/>
      <c r="D2750" s="29"/>
      <c r="E2750" s="29"/>
      <c r="F2750" s="29"/>
    </row>
    <row r="2751">
      <c r="B2751" s="29"/>
      <c r="C2751" s="29"/>
      <c r="D2751" s="29"/>
      <c r="E2751" s="29"/>
      <c r="F2751" s="29"/>
    </row>
    <row r="2752">
      <c r="B2752" s="29"/>
      <c r="C2752" s="29"/>
      <c r="D2752" s="29"/>
      <c r="E2752" s="29"/>
      <c r="F2752" s="29"/>
    </row>
    <row r="2753">
      <c r="B2753" s="29"/>
      <c r="C2753" s="29"/>
      <c r="D2753" s="29"/>
      <c r="E2753" s="29"/>
      <c r="F2753" s="29"/>
    </row>
    <row r="2754">
      <c r="B2754" s="29"/>
      <c r="C2754" s="29"/>
      <c r="D2754" s="29"/>
      <c r="E2754" s="29"/>
      <c r="F2754" s="29"/>
    </row>
    <row r="2755">
      <c r="B2755" s="29"/>
      <c r="C2755" s="29"/>
      <c r="D2755" s="29"/>
      <c r="E2755" s="29"/>
      <c r="F2755" s="29"/>
    </row>
    <row r="2756">
      <c r="B2756" s="29"/>
      <c r="C2756" s="29"/>
      <c r="D2756" s="29"/>
      <c r="E2756" s="29"/>
      <c r="F2756" s="29"/>
    </row>
    <row r="2757">
      <c r="B2757" s="29"/>
      <c r="C2757" s="29"/>
      <c r="D2757" s="29"/>
      <c r="E2757" s="29"/>
      <c r="F2757" s="29"/>
    </row>
    <row r="2758">
      <c r="B2758" s="29"/>
      <c r="C2758" s="29"/>
      <c r="D2758" s="29"/>
      <c r="E2758" s="29"/>
      <c r="F2758" s="29"/>
    </row>
    <row r="2759">
      <c r="B2759" s="29"/>
      <c r="C2759" s="29"/>
      <c r="D2759" s="29"/>
      <c r="E2759" s="29"/>
      <c r="F2759" s="29"/>
    </row>
    <row r="2760">
      <c r="B2760" s="29"/>
      <c r="C2760" s="29"/>
      <c r="D2760" s="29"/>
      <c r="E2760" s="29"/>
      <c r="F2760" s="29"/>
    </row>
    <row r="2761">
      <c r="B2761" s="29"/>
      <c r="C2761" s="29"/>
      <c r="D2761" s="29"/>
      <c r="E2761" s="29"/>
      <c r="F2761" s="29"/>
    </row>
    <row r="2762">
      <c r="B2762" s="29"/>
      <c r="C2762" s="29"/>
      <c r="D2762" s="29"/>
      <c r="E2762" s="29"/>
      <c r="F2762" s="29"/>
    </row>
    <row r="2763">
      <c r="B2763" s="29"/>
      <c r="C2763" s="29"/>
      <c r="D2763" s="29"/>
      <c r="E2763" s="29"/>
      <c r="F2763" s="29"/>
    </row>
    <row r="2764">
      <c r="B2764" s="29"/>
      <c r="C2764" s="29"/>
      <c r="D2764" s="29"/>
      <c r="E2764" s="29"/>
      <c r="F2764" s="29"/>
    </row>
    <row r="2765">
      <c r="B2765" s="29"/>
      <c r="C2765" s="29"/>
      <c r="D2765" s="29"/>
      <c r="E2765" s="29"/>
      <c r="F2765" s="29"/>
    </row>
    <row r="2766">
      <c r="B2766" s="29"/>
      <c r="C2766" s="29"/>
      <c r="D2766" s="29"/>
      <c r="E2766" s="29"/>
      <c r="F2766" s="29"/>
    </row>
    <row r="2767">
      <c r="B2767" s="29"/>
      <c r="C2767" s="29"/>
      <c r="D2767" s="29"/>
      <c r="E2767" s="29"/>
      <c r="F2767" s="29"/>
    </row>
    <row r="2768">
      <c r="B2768" s="29"/>
      <c r="C2768" s="29"/>
      <c r="D2768" s="29"/>
      <c r="E2768" s="29"/>
      <c r="F2768" s="29"/>
    </row>
    <row r="2769">
      <c r="B2769" s="29"/>
      <c r="C2769" s="29"/>
      <c r="D2769" s="29"/>
      <c r="E2769" s="29"/>
      <c r="F2769" s="29"/>
    </row>
    <row r="2770">
      <c r="B2770" s="29"/>
      <c r="C2770" s="29"/>
      <c r="D2770" s="29"/>
      <c r="E2770" s="29"/>
      <c r="F2770" s="29"/>
    </row>
    <row r="2771">
      <c r="B2771" s="29"/>
      <c r="C2771" s="29"/>
      <c r="D2771" s="29"/>
      <c r="E2771" s="29"/>
      <c r="F2771" s="29"/>
    </row>
    <row r="2772">
      <c r="B2772" s="29"/>
      <c r="C2772" s="29"/>
      <c r="D2772" s="29"/>
      <c r="E2772" s="29"/>
      <c r="F2772" s="29"/>
    </row>
    <row r="2773">
      <c r="B2773" s="29"/>
      <c r="C2773" s="29"/>
      <c r="D2773" s="29"/>
      <c r="E2773" s="29"/>
      <c r="F2773" s="29"/>
    </row>
    <row r="2774">
      <c r="B2774" s="29"/>
      <c r="C2774" s="29"/>
      <c r="D2774" s="29"/>
      <c r="E2774" s="29"/>
      <c r="F2774" s="29"/>
    </row>
    <row r="2775">
      <c r="B2775" s="29"/>
      <c r="C2775" s="29"/>
      <c r="D2775" s="29"/>
      <c r="E2775" s="29"/>
      <c r="F2775" s="29"/>
    </row>
    <row r="2776">
      <c r="B2776" s="29"/>
      <c r="C2776" s="29"/>
      <c r="D2776" s="29"/>
      <c r="E2776" s="29"/>
      <c r="F2776" s="29"/>
    </row>
    <row r="2777">
      <c r="B2777" s="29"/>
      <c r="C2777" s="29"/>
      <c r="D2777" s="29"/>
      <c r="E2777" s="29"/>
      <c r="F2777" s="29"/>
    </row>
    <row r="2778">
      <c r="B2778" s="29"/>
      <c r="C2778" s="29"/>
      <c r="D2778" s="29"/>
      <c r="E2778" s="29"/>
      <c r="F2778" s="29"/>
    </row>
    <row r="2779">
      <c r="B2779" s="29"/>
      <c r="C2779" s="29"/>
      <c r="D2779" s="29"/>
      <c r="E2779" s="29"/>
      <c r="F2779" s="29"/>
    </row>
    <row r="2780">
      <c r="B2780" s="29"/>
      <c r="C2780" s="29"/>
      <c r="D2780" s="29"/>
      <c r="E2780" s="29"/>
      <c r="F2780" s="29"/>
    </row>
    <row r="2781">
      <c r="B2781" s="29"/>
      <c r="C2781" s="29"/>
      <c r="D2781" s="29"/>
      <c r="E2781" s="29"/>
      <c r="F2781" s="29"/>
    </row>
    <row r="2782">
      <c r="B2782" s="29"/>
      <c r="C2782" s="29"/>
      <c r="D2782" s="29"/>
      <c r="E2782" s="29"/>
      <c r="F2782" s="29"/>
    </row>
    <row r="2783">
      <c r="B2783" s="29"/>
      <c r="C2783" s="29"/>
      <c r="D2783" s="29"/>
      <c r="E2783" s="29"/>
      <c r="F2783" s="29"/>
    </row>
    <row r="2784">
      <c r="B2784" s="29"/>
      <c r="C2784" s="29"/>
      <c r="D2784" s="29"/>
      <c r="E2784" s="29"/>
      <c r="F2784" s="29"/>
    </row>
    <row r="2785">
      <c r="B2785" s="29"/>
      <c r="C2785" s="29"/>
      <c r="D2785" s="29"/>
      <c r="E2785" s="29"/>
      <c r="F2785" s="29"/>
    </row>
    <row r="2786">
      <c r="B2786" s="29"/>
      <c r="C2786" s="29"/>
      <c r="D2786" s="29"/>
      <c r="E2786" s="29"/>
      <c r="F2786" s="29"/>
    </row>
    <row r="2787">
      <c r="B2787" s="29"/>
      <c r="C2787" s="29"/>
      <c r="D2787" s="29"/>
      <c r="E2787" s="29"/>
      <c r="F2787" s="29"/>
    </row>
    <row r="2788">
      <c r="B2788" s="29"/>
      <c r="C2788" s="29"/>
      <c r="D2788" s="29"/>
      <c r="E2788" s="29"/>
      <c r="F2788" s="29"/>
    </row>
    <row r="2789">
      <c r="B2789" s="29"/>
      <c r="C2789" s="29"/>
      <c r="D2789" s="29"/>
      <c r="E2789" s="29"/>
      <c r="F2789" s="29"/>
    </row>
    <row r="2790">
      <c r="B2790" s="29"/>
      <c r="C2790" s="29"/>
      <c r="D2790" s="29"/>
      <c r="E2790" s="29"/>
      <c r="F2790" s="29"/>
    </row>
    <row r="2791">
      <c r="B2791" s="29"/>
      <c r="C2791" s="29"/>
      <c r="D2791" s="29"/>
      <c r="E2791" s="29"/>
      <c r="F2791" s="29"/>
    </row>
    <row r="2792">
      <c r="B2792" s="29"/>
      <c r="C2792" s="29"/>
      <c r="D2792" s="29"/>
      <c r="E2792" s="29"/>
      <c r="F2792" s="29"/>
    </row>
    <row r="2793">
      <c r="B2793" s="29"/>
      <c r="C2793" s="29"/>
      <c r="D2793" s="29"/>
      <c r="E2793" s="29"/>
      <c r="F2793" s="29"/>
    </row>
    <row r="2794">
      <c r="B2794" s="29"/>
      <c r="C2794" s="29"/>
      <c r="D2794" s="29"/>
      <c r="E2794" s="29"/>
      <c r="F2794" s="29"/>
    </row>
    <row r="2795">
      <c r="B2795" s="29"/>
      <c r="C2795" s="29"/>
      <c r="D2795" s="29"/>
      <c r="E2795" s="29"/>
      <c r="F2795" s="29"/>
    </row>
    <row r="2796">
      <c r="B2796" s="29"/>
      <c r="C2796" s="29"/>
      <c r="D2796" s="29"/>
      <c r="E2796" s="29"/>
      <c r="F2796" s="29"/>
    </row>
    <row r="2797">
      <c r="B2797" s="29"/>
      <c r="C2797" s="29"/>
      <c r="D2797" s="29"/>
      <c r="E2797" s="29"/>
      <c r="F2797" s="29"/>
    </row>
    <row r="2798">
      <c r="B2798" s="29"/>
      <c r="C2798" s="29"/>
      <c r="D2798" s="29"/>
      <c r="E2798" s="29"/>
      <c r="F2798" s="29"/>
    </row>
    <row r="2799">
      <c r="B2799" s="29"/>
      <c r="C2799" s="29"/>
      <c r="D2799" s="29"/>
      <c r="E2799" s="29"/>
      <c r="F2799" s="29"/>
    </row>
    <row r="2800">
      <c r="B2800" s="29"/>
      <c r="C2800" s="29"/>
      <c r="D2800" s="29"/>
      <c r="E2800" s="29"/>
      <c r="F2800" s="29"/>
    </row>
    <row r="2801">
      <c r="B2801" s="29"/>
      <c r="C2801" s="29"/>
      <c r="D2801" s="29"/>
      <c r="E2801" s="29"/>
      <c r="F2801" s="29"/>
    </row>
    <row r="2802">
      <c r="B2802" s="29"/>
      <c r="C2802" s="29"/>
      <c r="D2802" s="29"/>
      <c r="E2802" s="29"/>
      <c r="F2802" s="29"/>
    </row>
    <row r="2803">
      <c r="B2803" s="29"/>
      <c r="C2803" s="29"/>
      <c r="D2803" s="29"/>
      <c r="E2803" s="29"/>
      <c r="F2803" s="29"/>
    </row>
    <row r="2804">
      <c r="B2804" s="29"/>
      <c r="C2804" s="29"/>
      <c r="D2804" s="29"/>
      <c r="E2804" s="29"/>
      <c r="F2804" s="29"/>
    </row>
    <row r="2805">
      <c r="B2805" s="29"/>
      <c r="C2805" s="29"/>
      <c r="D2805" s="29"/>
      <c r="E2805" s="29"/>
      <c r="F2805" s="29"/>
    </row>
    <row r="2806">
      <c r="B2806" s="29"/>
      <c r="C2806" s="29"/>
      <c r="D2806" s="29"/>
      <c r="E2806" s="29"/>
      <c r="F2806" s="29"/>
    </row>
    <row r="2807">
      <c r="B2807" s="29"/>
      <c r="C2807" s="29"/>
      <c r="D2807" s="29"/>
      <c r="E2807" s="29"/>
      <c r="F2807" s="29"/>
    </row>
    <row r="2808">
      <c r="B2808" s="29"/>
      <c r="C2808" s="29"/>
      <c r="D2808" s="29"/>
      <c r="E2808" s="29"/>
      <c r="F2808" s="29"/>
    </row>
    <row r="2809">
      <c r="B2809" s="29"/>
      <c r="C2809" s="29"/>
      <c r="D2809" s="29"/>
      <c r="E2809" s="29"/>
      <c r="F2809" s="29"/>
    </row>
    <row r="2810">
      <c r="B2810" s="29"/>
      <c r="C2810" s="29"/>
      <c r="D2810" s="29"/>
      <c r="E2810" s="29"/>
      <c r="F2810" s="29"/>
    </row>
    <row r="2811">
      <c r="B2811" s="29"/>
      <c r="C2811" s="29"/>
      <c r="D2811" s="29"/>
      <c r="E2811" s="29"/>
      <c r="F2811" s="29"/>
    </row>
    <row r="2812">
      <c r="B2812" s="29"/>
      <c r="C2812" s="29"/>
      <c r="D2812" s="29"/>
      <c r="E2812" s="29"/>
      <c r="F2812" s="29"/>
    </row>
    <row r="2813">
      <c r="B2813" s="29"/>
      <c r="C2813" s="29"/>
      <c r="D2813" s="29"/>
      <c r="E2813" s="29"/>
      <c r="F2813" s="29"/>
    </row>
    <row r="2814">
      <c r="B2814" s="29"/>
      <c r="C2814" s="29"/>
      <c r="D2814" s="29"/>
      <c r="E2814" s="29"/>
      <c r="F2814" s="29"/>
    </row>
    <row r="2815">
      <c r="B2815" s="29"/>
      <c r="C2815" s="29"/>
      <c r="D2815" s="29"/>
      <c r="E2815" s="29"/>
      <c r="F2815" s="29"/>
    </row>
    <row r="2816">
      <c r="B2816" s="29"/>
      <c r="C2816" s="29"/>
      <c r="D2816" s="29"/>
      <c r="E2816" s="29"/>
      <c r="F2816" s="29"/>
    </row>
    <row r="2817">
      <c r="B2817" s="29"/>
      <c r="C2817" s="29"/>
      <c r="D2817" s="29"/>
      <c r="E2817" s="29"/>
      <c r="F2817" s="29"/>
    </row>
    <row r="2818">
      <c r="B2818" s="29"/>
      <c r="C2818" s="29"/>
      <c r="D2818" s="29"/>
      <c r="E2818" s="29"/>
      <c r="F2818" s="29"/>
    </row>
    <row r="2819">
      <c r="B2819" s="29"/>
      <c r="C2819" s="29"/>
      <c r="D2819" s="29"/>
      <c r="E2819" s="29"/>
      <c r="F2819" s="29"/>
    </row>
    <row r="2820">
      <c r="B2820" s="29"/>
      <c r="C2820" s="29"/>
      <c r="D2820" s="29"/>
      <c r="E2820" s="29"/>
      <c r="F2820" s="29"/>
    </row>
    <row r="2821">
      <c r="B2821" s="29"/>
      <c r="C2821" s="29"/>
      <c r="D2821" s="29"/>
      <c r="E2821" s="29"/>
      <c r="F2821" s="29"/>
    </row>
    <row r="2822">
      <c r="B2822" s="29"/>
      <c r="C2822" s="29"/>
      <c r="D2822" s="29"/>
      <c r="E2822" s="29"/>
      <c r="F2822" s="29"/>
    </row>
    <row r="2823">
      <c r="B2823" s="29"/>
      <c r="C2823" s="29"/>
      <c r="D2823" s="29"/>
      <c r="E2823" s="29"/>
      <c r="F2823" s="29"/>
    </row>
    <row r="2824">
      <c r="B2824" s="29"/>
      <c r="C2824" s="29"/>
      <c r="D2824" s="29"/>
      <c r="E2824" s="29"/>
      <c r="F2824" s="29"/>
    </row>
    <row r="2825">
      <c r="B2825" s="29"/>
      <c r="C2825" s="29"/>
      <c r="D2825" s="29"/>
      <c r="E2825" s="29"/>
      <c r="F2825" s="29"/>
    </row>
    <row r="2826">
      <c r="B2826" s="29"/>
      <c r="C2826" s="29"/>
      <c r="D2826" s="29"/>
      <c r="E2826" s="29"/>
      <c r="F2826" s="29"/>
    </row>
    <row r="2827">
      <c r="B2827" s="29"/>
      <c r="C2827" s="29"/>
      <c r="D2827" s="29"/>
      <c r="E2827" s="29"/>
      <c r="F2827" s="29"/>
    </row>
    <row r="2828">
      <c r="B2828" s="29"/>
      <c r="C2828" s="29"/>
      <c r="D2828" s="29"/>
      <c r="E2828" s="29"/>
      <c r="F2828" s="29"/>
    </row>
    <row r="2829">
      <c r="B2829" s="29"/>
      <c r="C2829" s="29"/>
      <c r="D2829" s="29"/>
      <c r="E2829" s="29"/>
      <c r="F2829" s="29"/>
    </row>
    <row r="2830">
      <c r="B2830" s="29"/>
      <c r="C2830" s="29"/>
      <c r="D2830" s="29"/>
      <c r="E2830" s="29"/>
      <c r="F2830" s="29"/>
    </row>
    <row r="2831">
      <c r="B2831" s="29"/>
      <c r="C2831" s="29"/>
      <c r="D2831" s="29"/>
      <c r="E2831" s="29"/>
      <c r="F2831" s="29"/>
    </row>
    <row r="2832">
      <c r="B2832" s="29"/>
      <c r="C2832" s="29"/>
      <c r="D2832" s="29"/>
      <c r="E2832" s="29"/>
      <c r="F2832" s="29"/>
    </row>
    <row r="2833">
      <c r="B2833" s="29"/>
      <c r="C2833" s="29"/>
      <c r="D2833" s="29"/>
      <c r="E2833" s="29"/>
      <c r="F2833" s="29"/>
    </row>
    <row r="2834">
      <c r="B2834" s="29"/>
      <c r="C2834" s="29"/>
      <c r="D2834" s="29"/>
      <c r="E2834" s="29"/>
      <c r="F2834" s="29"/>
    </row>
    <row r="2835">
      <c r="B2835" s="29"/>
      <c r="C2835" s="29"/>
      <c r="D2835" s="29"/>
      <c r="E2835" s="29"/>
      <c r="F2835" s="29"/>
    </row>
    <row r="2836">
      <c r="B2836" s="29"/>
      <c r="C2836" s="29"/>
      <c r="D2836" s="29"/>
      <c r="E2836" s="29"/>
      <c r="F2836" s="29"/>
    </row>
    <row r="2837">
      <c r="B2837" s="29"/>
      <c r="C2837" s="29"/>
      <c r="D2837" s="29"/>
      <c r="E2837" s="29"/>
      <c r="F2837" s="29"/>
    </row>
    <row r="2838">
      <c r="B2838" s="29"/>
      <c r="C2838" s="29"/>
      <c r="D2838" s="29"/>
      <c r="E2838" s="29"/>
      <c r="F2838" s="29"/>
    </row>
    <row r="2839">
      <c r="B2839" s="29"/>
      <c r="C2839" s="29"/>
      <c r="D2839" s="29"/>
      <c r="E2839" s="29"/>
      <c r="F2839" s="29"/>
    </row>
    <row r="2840">
      <c r="B2840" s="29"/>
      <c r="C2840" s="29"/>
      <c r="D2840" s="29"/>
      <c r="E2840" s="29"/>
      <c r="F2840" s="29"/>
    </row>
    <row r="2841">
      <c r="B2841" s="29"/>
      <c r="C2841" s="29"/>
      <c r="D2841" s="29"/>
      <c r="E2841" s="29"/>
      <c r="F2841" s="29"/>
    </row>
    <row r="2842">
      <c r="B2842" s="29"/>
      <c r="C2842" s="29"/>
      <c r="D2842" s="29"/>
      <c r="E2842" s="29"/>
      <c r="F2842" s="29"/>
    </row>
    <row r="2843">
      <c r="B2843" s="29"/>
      <c r="C2843" s="29"/>
      <c r="D2843" s="29"/>
      <c r="E2843" s="29"/>
      <c r="F2843" s="29"/>
    </row>
    <row r="2844">
      <c r="B2844" s="29"/>
      <c r="C2844" s="29"/>
      <c r="D2844" s="29"/>
      <c r="E2844" s="29"/>
      <c r="F2844" s="29"/>
    </row>
    <row r="2845">
      <c r="B2845" s="29"/>
      <c r="C2845" s="29"/>
      <c r="D2845" s="29"/>
      <c r="E2845" s="29"/>
      <c r="F2845" s="29"/>
    </row>
    <row r="2846">
      <c r="B2846" s="29"/>
      <c r="C2846" s="29"/>
      <c r="D2846" s="29"/>
      <c r="E2846" s="29"/>
      <c r="F2846" s="29"/>
    </row>
    <row r="2847">
      <c r="B2847" s="29"/>
      <c r="C2847" s="29"/>
      <c r="D2847" s="29"/>
      <c r="E2847" s="29"/>
      <c r="F2847" s="29"/>
    </row>
    <row r="2848">
      <c r="B2848" s="29"/>
      <c r="C2848" s="29"/>
      <c r="D2848" s="29"/>
      <c r="E2848" s="29"/>
      <c r="F2848" s="29"/>
    </row>
    <row r="2849">
      <c r="B2849" s="29"/>
      <c r="C2849" s="29"/>
      <c r="D2849" s="29"/>
      <c r="E2849" s="29"/>
      <c r="F2849" s="29"/>
    </row>
    <row r="2850">
      <c r="B2850" s="29"/>
      <c r="C2850" s="29"/>
      <c r="D2850" s="29"/>
      <c r="E2850" s="29"/>
      <c r="F2850" s="29"/>
    </row>
    <row r="2851">
      <c r="B2851" s="29"/>
      <c r="C2851" s="29"/>
      <c r="D2851" s="29"/>
      <c r="E2851" s="29"/>
      <c r="F2851" s="29"/>
    </row>
    <row r="2852">
      <c r="B2852" s="29"/>
      <c r="C2852" s="29"/>
      <c r="D2852" s="29"/>
      <c r="E2852" s="29"/>
      <c r="F2852" s="29"/>
    </row>
    <row r="2853">
      <c r="B2853" s="29"/>
      <c r="C2853" s="29"/>
      <c r="D2853" s="29"/>
      <c r="E2853" s="29"/>
      <c r="F2853" s="29"/>
    </row>
    <row r="2854">
      <c r="B2854" s="29"/>
      <c r="C2854" s="29"/>
      <c r="D2854" s="29"/>
      <c r="E2854" s="29"/>
      <c r="F2854" s="29"/>
    </row>
    <row r="2855">
      <c r="B2855" s="29"/>
      <c r="C2855" s="29"/>
      <c r="D2855" s="29"/>
      <c r="E2855" s="29"/>
      <c r="F2855" s="29"/>
    </row>
    <row r="2856">
      <c r="B2856" s="29"/>
      <c r="C2856" s="29"/>
      <c r="D2856" s="29"/>
      <c r="E2856" s="29"/>
      <c r="F2856" s="29"/>
    </row>
    <row r="2857">
      <c r="B2857" s="29"/>
      <c r="C2857" s="29"/>
      <c r="D2857" s="29"/>
      <c r="E2857" s="29"/>
      <c r="F2857" s="29"/>
    </row>
    <row r="2858">
      <c r="B2858" s="29"/>
      <c r="C2858" s="29"/>
      <c r="D2858" s="29"/>
      <c r="E2858" s="29"/>
      <c r="F2858" s="29"/>
    </row>
    <row r="2859">
      <c r="B2859" s="29"/>
      <c r="C2859" s="29"/>
      <c r="D2859" s="29"/>
      <c r="E2859" s="29"/>
      <c r="F2859" s="29"/>
    </row>
    <row r="2860">
      <c r="B2860" s="29"/>
      <c r="C2860" s="29"/>
      <c r="D2860" s="29"/>
      <c r="E2860" s="29"/>
      <c r="F2860" s="29"/>
    </row>
    <row r="2861">
      <c r="B2861" s="29"/>
      <c r="C2861" s="29"/>
      <c r="D2861" s="29"/>
      <c r="E2861" s="29"/>
      <c r="F2861" s="29"/>
    </row>
    <row r="2862">
      <c r="B2862" s="29"/>
      <c r="C2862" s="29"/>
      <c r="D2862" s="29"/>
      <c r="E2862" s="29"/>
      <c r="F2862" s="29"/>
    </row>
    <row r="2863">
      <c r="B2863" s="29"/>
      <c r="C2863" s="29"/>
      <c r="D2863" s="29"/>
      <c r="E2863" s="29"/>
      <c r="F2863" s="29"/>
    </row>
    <row r="2864">
      <c r="B2864" s="29"/>
      <c r="C2864" s="29"/>
      <c r="D2864" s="29"/>
      <c r="E2864" s="29"/>
      <c r="F2864" s="29"/>
    </row>
    <row r="2865">
      <c r="B2865" s="29"/>
      <c r="C2865" s="29"/>
      <c r="D2865" s="29"/>
      <c r="E2865" s="29"/>
      <c r="F2865" s="29"/>
    </row>
    <row r="2866">
      <c r="B2866" s="29"/>
      <c r="C2866" s="29"/>
      <c r="D2866" s="29"/>
      <c r="E2866" s="29"/>
      <c r="F2866" s="29"/>
    </row>
    <row r="2867">
      <c r="B2867" s="29"/>
      <c r="C2867" s="29"/>
      <c r="D2867" s="29"/>
      <c r="E2867" s="29"/>
      <c r="F2867" s="29"/>
    </row>
    <row r="2868">
      <c r="B2868" s="29"/>
      <c r="C2868" s="29"/>
      <c r="D2868" s="29"/>
      <c r="E2868" s="29"/>
      <c r="F2868" s="29"/>
    </row>
    <row r="2869">
      <c r="B2869" s="29"/>
      <c r="C2869" s="29"/>
      <c r="D2869" s="29"/>
      <c r="E2869" s="29"/>
      <c r="F2869" s="29"/>
    </row>
    <row r="2870">
      <c r="B2870" s="29"/>
      <c r="C2870" s="29"/>
      <c r="D2870" s="29"/>
      <c r="E2870" s="29"/>
      <c r="F2870" s="29"/>
    </row>
    <row r="2871">
      <c r="B2871" s="29"/>
      <c r="C2871" s="29"/>
      <c r="D2871" s="29"/>
      <c r="E2871" s="29"/>
      <c r="F2871" s="29"/>
    </row>
    <row r="2872">
      <c r="B2872" s="29"/>
      <c r="C2872" s="29"/>
      <c r="D2872" s="29"/>
      <c r="E2872" s="29"/>
      <c r="F2872" s="29"/>
    </row>
    <row r="2873">
      <c r="B2873" s="29"/>
      <c r="C2873" s="29"/>
      <c r="D2873" s="29"/>
      <c r="E2873" s="29"/>
      <c r="F2873" s="29"/>
    </row>
    <row r="2874">
      <c r="B2874" s="29"/>
      <c r="C2874" s="29"/>
      <c r="D2874" s="29"/>
      <c r="E2874" s="29"/>
      <c r="F2874" s="29"/>
    </row>
    <row r="2875">
      <c r="B2875" s="29"/>
      <c r="C2875" s="29"/>
      <c r="D2875" s="29"/>
      <c r="E2875" s="29"/>
      <c r="F2875" s="29"/>
    </row>
    <row r="2876">
      <c r="B2876" s="29"/>
      <c r="C2876" s="29"/>
      <c r="D2876" s="29"/>
      <c r="E2876" s="29"/>
      <c r="F2876" s="29"/>
    </row>
    <row r="2877">
      <c r="B2877" s="29"/>
      <c r="C2877" s="29"/>
      <c r="D2877" s="29"/>
      <c r="E2877" s="29"/>
      <c r="F2877" s="29"/>
    </row>
    <row r="2878">
      <c r="B2878" s="29"/>
      <c r="C2878" s="29"/>
      <c r="D2878" s="29"/>
      <c r="E2878" s="29"/>
      <c r="F2878" s="29"/>
    </row>
    <row r="2879">
      <c r="B2879" s="29"/>
      <c r="C2879" s="29"/>
      <c r="D2879" s="29"/>
      <c r="E2879" s="29"/>
      <c r="F2879" s="29"/>
    </row>
    <row r="2880">
      <c r="B2880" s="29"/>
      <c r="C2880" s="29"/>
      <c r="D2880" s="29"/>
      <c r="E2880" s="29"/>
      <c r="F2880" s="29"/>
    </row>
    <row r="2881">
      <c r="B2881" s="29"/>
      <c r="C2881" s="29"/>
      <c r="D2881" s="29"/>
      <c r="E2881" s="29"/>
      <c r="F2881" s="29"/>
    </row>
    <row r="2882">
      <c r="B2882" s="29"/>
      <c r="C2882" s="29"/>
      <c r="D2882" s="29"/>
      <c r="E2882" s="29"/>
      <c r="F2882" s="29"/>
    </row>
    <row r="2883">
      <c r="B2883" s="29"/>
      <c r="C2883" s="29"/>
      <c r="D2883" s="29"/>
      <c r="E2883" s="29"/>
      <c r="F2883" s="29"/>
    </row>
    <row r="2884">
      <c r="B2884" s="29"/>
      <c r="C2884" s="29"/>
      <c r="D2884" s="29"/>
      <c r="E2884" s="29"/>
      <c r="F2884" s="29"/>
    </row>
    <row r="2885">
      <c r="B2885" s="29"/>
      <c r="C2885" s="29"/>
      <c r="D2885" s="29"/>
      <c r="E2885" s="29"/>
      <c r="F2885" s="29"/>
    </row>
    <row r="2886">
      <c r="B2886" s="29"/>
      <c r="C2886" s="29"/>
      <c r="D2886" s="29"/>
      <c r="E2886" s="29"/>
      <c r="F2886" s="29"/>
    </row>
    <row r="2887">
      <c r="B2887" s="29"/>
      <c r="C2887" s="29"/>
      <c r="D2887" s="29"/>
      <c r="E2887" s="29"/>
      <c r="F2887" s="29"/>
    </row>
    <row r="2888">
      <c r="B2888" s="29"/>
      <c r="C2888" s="29"/>
      <c r="D2888" s="29"/>
      <c r="E2888" s="29"/>
      <c r="F2888" s="29"/>
    </row>
    <row r="2889">
      <c r="B2889" s="29"/>
      <c r="C2889" s="29"/>
      <c r="D2889" s="29"/>
      <c r="E2889" s="29"/>
      <c r="F2889" s="29"/>
    </row>
    <row r="2890">
      <c r="B2890" s="29"/>
      <c r="C2890" s="29"/>
      <c r="D2890" s="29"/>
      <c r="E2890" s="29"/>
      <c r="F2890" s="29"/>
    </row>
    <row r="2891">
      <c r="B2891" s="29"/>
      <c r="C2891" s="29"/>
      <c r="D2891" s="29"/>
      <c r="E2891" s="29"/>
      <c r="F2891" s="29"/>
    </row>
    <row r="2892">
      <c r="B2892" s="29"/>
      <c r="C2892" s="29"/>
      <c r="D2892" s="29"/>
      <c r="E2892" s="29"/>
      <c r="F2892" s="29"/>
    </row>
    <row r="2893">
      <c r="B2893" s="29"/>
      <c r="C2893" s="29"/>
      <c r="D2893" s="29"/>
      <c r="E2893" s="29"/>
      <c r="F2893" s="29"/>
    </row>
    <row r="2894">
      <c r="B2894" s="29"/>
      <c r="C2894" s="29"/>
      <c r="D2894" s="29"/>
      <c r="E2894" s="29"/>
      <c r="F2894" s="29"/>
    </row>
    <row r="2895">
      <c r="B2895" s="29"/>
      <c r="C2895" s="29"/>
      <c r="D2895" s="29"/>
      <c r="E2895" s="29"/>
      <c r="F2895" s="29"/>
    </row>
    <row r="2896">
      <c r="B2896" s="29"/>
      <c r="C2896" s="29"/>
      <c r="D2896" s="29"/>
      <c r="E2896" s="29"/>
      <c r="F2896" s="29"/>
    </row>
    <row r="2897">
      <c r="B2897" s="29"/>
      <c r="C2897" s="29"/>
      <c r="D2897" s="29"/>
      <c r="E2897" s="29"/>
      <c r="F2897" s="29"/>
    </row>
    <row r="2898">
      <c r="B2898" s="29"/>
      <c r="C2898" s="29"/>
      <c r="D2898" s="29"/>
      <c r="E2898" s="29"/>
      <c r="F2898" s="29"/>
    </row>
    <row r="2899">
      <c r="B2899" s="29"/>
      <c r="C2899" s="29"/>
      <c r="D2899" s="29"/>
      <c r="E2899" s="29"/>
      <c r="F2899" s="29"/>
    </row>
    <row r="2900">
      <c r="B2900" s="29"/>
      <c r="C2900" s="29"/>
      <c r="D2900" s="29"/>
      <c r="E2900" s="29"/>
      <c r="F2900" s="29"/>
    </row>
    <row r="2901">
      <c r="B2901" s="29"/>
      <c r="C2901" s="29"/>
      <c r="D2901" s="29"/>
      <c r="E2901" s="29"/>
      <c r="F2901" s="29"/>
    </row>
    <row r="2902">
      <c r="B2902" s="29"/>
      <c r="C2902" s="29"/>
      <c r="D2902" s="29"/>
      <c r="E2902" s="29"/>
      <c r="F2902" s="29"/>
    </row>
    <row r="2903">
      <c r="B2903" s="29"/>
      <c r="C2903" s="29"/>
      <c r="D2903" s="29"/>
      <c r="E2903" s="29"/>
      <c r="F2903" s="29"/>
    </row>
    <row r="2904">
      <c r="B2904" s="29"/>
      <c r="C2904" s="29"/>
      <c r="D2904" s="29"/>
      <c r="E2904" s="29"/>
      <c r="F2904" s="29"/>
    </row>
    <row r="2905">
      <c r="B2905" s="29"/>
      <c r="C2905" s="29"/>
      <c r="D2905" s="29"/>
      <c r="E2905" s="29"/>
      <c r="F2905" s="29"/>
    </row>
    <row r="2906">
      <c r="B2906" s="29"/>
      <c r="C2906" s="29"/>
      <c r="D2906" s="29"/>
      <c r="E2906" s="29"/>
      <c r="F2906" s="29"/>
    </row>
    <row r="2907">
      <c r="B2907" s="29"/>
      <c r="C2907" s="29"/>
      <c r="D2907" s="29"/>
      <c r="E2907" s="29"/>
      <c r="F2907" s="29"/>
    </row>
    <row r="2908">
      <c r="B2908" s="29"/>
      <c r="C2908" s="29"/>
      <c r="D2908" s="29"/>
      <c r="E2908" s="29"/>
      <c r="F2908" s="29"/>
    </row>
    <row r="2909">
      <c r="B2909" s="29"/>
      <c r="C2909" s="29"/>
      <c r="D2909" s="29"/>
      <c r="E2909" s="29"/>
      <c r="F2909" s="29"/>
    </row>
    <row r="2910">
      <c r="B2910" s="29"/>
      <c r="C2910" s="29"/>
      <c r="D2910" s="29"/>
      <c r="E2910" s="29"/>
      <c r="F2910" s="29"/>
    </row>
    <row r="2911">
      <c r="B2911" s="29"/>
      <c r="C2911" s="29"/>
      <c r="D2911" s="29"/>
      <c r="E2911" s="29"/>
      <c r="F2911" s="29"/>
    </row>
    <row r="2912">
      <c r="B2912" s="29"/>
      <c r="C2912" s="29"/>
      <c r="D2912" s="29"/>
      <c r="E2912" s="29"/>
      <c r="F2912" s="29"/>
    </row>
    <row r="2913">
      <c r="B2913" s="29"/>
      <c r="C2913" s="29"/>
      <c r="D2913" s="29"/>
      <c r="E2913" s="29"/>
      <c r="F2913" s="29"/>
    </row>
    <row r="2914">
      <c r="B2914" s="29"/>
      <c r="C2914" s="29"/>
      <c r="D2914" s="29"/>
      <c r="E2914" s="29"/>
      <c r="F2914" s="29"/>
    </row>
    <row r="2915">
      <c r="B2915" s="29"/>
      <c r="C2915" s="29"/>
      <c r="D2915" s="29"/>
      <c r="E2915" s="29"/>
      <c r="F2915" s="29"/>
    </row>
    <row r="2916">
      <c r="B2916" s="29"/>
      <c r="C2916" s="29"/>
      <c r="D2916" s="29"/>
      <c r="E2916" s="29"/>
      <c r="F2916" s="29"/>
    </row>
    <row r="2917">
      <c r="B2917" s="29"/>
      <c r="C2917" s="29"/>
      <c r="D2917" s="29"/>
      <c r="E2917" s="29"/>
      <c r="F2917" s="29"/>
    </row>
    <row r="2918">
      <c r="B2918" s="29"/>
      <c r="C2918" s="29"/>
      <c r="D2918" s="29"/>
      <c r="E2918" s="29"/>
      <c r="F2918" s="29"/>
    </row>
    <row r="2919">
      <c r="B2919" s="29"/>
      <c r="C2919" s="29"/>
      <c r="D2919" s="29"/>
      <c r="E2919" s="29"/>
      <c r="F2919" s="29"/>
    </row>
    <row r="2920">
      <c r="B2920" s="29"/>
      <c r="C2920" s="29"/>
      <c r="D2920" s="29"/>
      <c r="E2920" s="29"/>
      <c r="F2920" s="29"/>
    </row>
    <row r="2921">
      <c r="B2921" s="29"/>
      <c r="C2921" s="29"/>
      <c r="D2921" s="29"/>
      <c r="E2921" s="29"/>
      <c r="F2921" s="29"/>
    </row>
    <row r="2922">
      <c r="B2922" s="29"/>
      <c r="C2922" s="29"/>
      <c r="D2922" s="29"/>
      <c r="E2922" s="29"/>
      <c r="F2922" s="29"/>
    </row>
    <row r="2923">
      <c r="B2923" s="29"/>
      <c r="C2923" s="29"/>
      <c r="D2923" s="29"/>
      <c r="E2923" s="29"/>
      <c r="F2923" s="29"/>
    </row>
    <row r="2924">
      <c r="B2924" s="29"/>
      <c r="C2924" s="29"/>
      <c r="D2924" s="29"/>
      <c r="E2924" s="29"/>
      <c r="F2924" s="29"/>
    </row>
    <row r="2925">
      <c r="B2925" s="29"/>
      <c r="C2925" s="29"/>
      <c r="D2925" s="29"/>
      <c r="E2925" s="29"/>
      <c r="F2925" s="29"/>
    </row>
    <row r="2926">
      <c r="B2926" s="29"/>
      <c r="C2926" s="29"/>
      <c r="D2926" s="29"/>
      <c r="E2926" s="29"/>
      <c r="F2926" s="29"/>
    </row>
    <row r="2927">
      <c r="B2927" s="29"/>
      <c r="C2927" s="29"/>
      <c r="D2927" s="29"/>
      <c r="E2927" s="29"/>
      <c r="F2927" s="29"/>
    </row>
    <row r="2928">
      <c r="B2928" s="29"/>
      <c r="C2928" s="29"/>
      <c r="D2928" s="29"/>
      <c r="E2928" s="29"/>
      <c r="F2928" s="29"/>
    </row>
    <row r="2929">
      <c r="B2929" s="29"/>
      <c r="C2929" s="29"/>
      <c r="D2929" s="29"/>
      <c r="E2929" s="29"/>
      <c r="F2929" s="29"/>
    </row>
    <row r="2930">
      <c r="B2930" s="29"/>
      <c r="C2930" s="29"/>
      <c r="D2930" s="29"/>
      <c r="E2930" s="29"/>
      <c r="F2930" s="29"/>
    </row>
    <row r="2931">
      <c r="B2931" s="29"/>
      <c r="C2931" s="29"/>
      <c r="D2931" s="29"/>
      <c r="E2931" s="29"/>
      <c r="F2931" s="29"/>
    </row>
    <row r="2932">
      <c r="B2932" s="29"/>
      <c r="C2932" s="29"/>
      <c r="D2932" s="29"/>
      <c r="E2932" s="29"/>
      <c r="F2932" s="29"/>
    </row>
    <row r="2933">
      <c r="B2933" s="29"/>
      <c r="C2933" s="29"/>
      <c r="D2933" s="29"/>
      <c r="E2933" s="29"/>
      <c r="F2933" s="29"/>
    </row>
    <row r="2934">
      <c r="B2934" s="29"/>
      <c r="C2934" s="29"/>
      <c r="D2934" s="29"/>
      <c r="E2934" s="29"/>
      <c r="F2934" s="29"/>
    </row>
    <row r="2935">
      <c r="B2935" s="29"/>
      <c r="C2935" s="29"/>
      <c r="D2935" s="29"/>
      <c r="E2935" s="29"/>
      <c r="F2935" s="29"/>
    </row>
    <row r="2936">
      <c r="B2936" s="29"/>
      <c r="C2936" s="29"/>
      <c r="D2936" s="29"/>
      <c r="E2936" s="29"/>
      <c r="F2936" s="29"/>
    </row>
    <row r="2937">
      <c r="B2937" s="29"/>
      <c r="C2937" s="29"/>
      <c r="D2937" s="29"/>
      <c r="E2937" s="29"/>
      <c r="F2937" s="29"/>
    </row>
    <row r="2938">
      <c r="B2938" s="29"/>
      <c r="C2938" s="29"/>
      <c r="D2938" s="29"/>
      <c r="E2938" s="29"/>
      <c r="F2938" s="29"/>
    </row>
    <row r="2939">
      <c r="B2939" s="29"/>
      <c r="C2939" s="29"/>
      <c r="D2939" s="29"/>
      <c r="E2939" s="29"/>
      <c r="F2939" s="29"/>
    </row>
    <row r="2940">
      <c r="B2940" s="29"/>
      <c r="C2940" s="29"/>
      <c r="D2940" s="29"/>
      <c r="E2940" s="29"/>
      <c r="F2940" s="29"/>
    </row>
    <row r="2941">
      <c r="B2941" s="29"/>
      <c r="C2941" s="29"/>
      <c r="D2941" s="29"/>
      <c r="E2941" s="29"/>
      <c r="F2941" s="29"/>
    </row>
    <row r="2942">
      <c r="B2942" s="29"/>
      <c r="C2942" s="29"/>
      <c r="D2942" s="29"/>
      <c r="E2942" s="29"/>
      <c r="F2942" s="29"/>
    </row>
    <row r="2943">
      <c r="B2943" s="29"/>
      <c r="C2943" s="29"/>
      <c r="D2943" s="29"/>
      <c r="E2943" s="29"/>
      <c r="F2943" s="29"/>
    </row>
    <row r="2944">
      <c r="B2944" s="29"/>
      <c r="C2944" s="29"/>
      <c r="D2944" s="29"/>
      <c r="E2944" s="29"/>
      <c r="F2944" s="29"/>
    </row>
    <row r="2945">
      <c r="B2945" s="29"/>
      <c r="C2945" s="29"/>
      <c r="D2945" s="29"/>
      <c r="E2945" s="29"/>
      <c r="F2945" s="29"/>
    </row>
    <row r="2946">
      <c r="B2946" s="29"/>
      <c r="C2946" s="29"/>
      <c r="D2946" s="29"/>
      <c r="E2946" s="29"/>
      <c r="F2946" s="29"/>
    </row>
    <row r="2947">
      <c r="B2947" s="29"/>
      <c r="C2947" s="29"/>
      <c r="D2947" s="29"/>
      <c r="E2947" s="29"/>
      <c r="F2947" s="29"/>
    </row>
    <row r="2948">
      <c r="B2948" s="29"/>
      <c r="C2948" s="29"/>
      <c r="D2948" s="29"/>
      <c r="E2948" s="29"/>
      <c r="F2948" s="29"/>
    </row>
    <row r="2949">
      <c r="B2949" s="29"/>
      <c r="C2949" s="29"/>
      <c r="D2949" s="29"/>
      <c r="E2949" s="29"/>
      <c r="F2949" s="29"/>
    </row>
    <row r="2950">
      <c r="B2950" s="29"/>
      <c r="C2950" s="29"/>
      <c r="D2950" s="29"/>
      <c r="E2950" s="29"/>
      <c r="F2950" s="29"/>
    </row>
  </sheetData>
  <autoFilter ref="$F$1:$F$2950"/>
  <customSheetViews>
    <customSheetView guid="{2C31F3B6-81C8-49F0-9780-041E3CDD0CA9}" filter="1" showAutoFilter="1">
      <autoFilter ref="$A$2:$A$2950"/>
    </customSheetView>
    <customSheetView guid="{81AD672C-7E22-4E3A-BC3D-C4FF8A2A2090}" filter="1" showAutoFilter="1">
      <autoFilter ref="$A$2:$A$2950"/>
    </customSheetView>
    <customSheetView guid="{0A110C77-1363-4BEF-97F7-10F12E9AD402}" filter="1" showAutoFilter="1">
      <autoFilter ref="$A$2:$A$2950"/>
    </customSheetView>
  </customSheetViews>
  <dataValidations>
    <dataValidation type="list" allowBlank="1" sqref="F2:F709">
      <formula1>"Technical,Non-Technical"</formula1>
    </dataValidation>
  </dataValidations>
  <drawing r:id="rId1"/>
</worksheet>
</file>